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_rels/sheet5.xml.rels" ContentType="application/vnd.openxmlformats-package.relationships+xml"/>
  <Override PartName="/xl/worksheets/_rels/sheet4.xml.rels" ContentType="application/vnd.openxmlformats-package.relationships+xml"/>
  <Override PartName="/xl/worksheets/_rels/sheet2.xml.rels" ContentType="application/vnd.openxmlformats-package.relationships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_rels/drawing1.xml.rels" ContentType="application/vnd.openxmlformats-package.relationships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nstructions" sheetId="1" state="visible" r:id="rId3"/>
    <sheet name="Dashboard" sheetId="2" state="visible" r:id="rId4"/>
    <sheet name="Assumptions" sheetId="3" state="visible" r:id="rId5"/>
    <sheet name="Scrap Log" sheetId="4" state="visible" r:id="rId6"/>
    <sheet name="Rework Log" sheetId="5" state="visible" r:id="rId7"/>
    <sheet name="COQ Budget" sheetId="6" state="visible" r:id="rId8"/>
    <sheet name="By Part" sheetId="7" state="visible" r:id="rId9"/>
    <sheet name="By Work Center" sheetId="8" state="visible" r:id="rId10"/>
  </sheets>
  <definedNames>
    <definedName function="false" hidden="false" localSheetId="1" name="_xlnm.Print_Titles" vbProcedure="false">Dashboard!$1:$3</definedName>
    <definedName function="false" hidden="false" localSheetId="0" name="_xlnm.Print_Titles" vbProcedure="false">Instructions!$1:$5</definedName>
    <definedName function="false" hidden="true" localSheetId="4" name="_xlnm._FilterDatabase" vbProcedure="false">'Rework Log'!$A$4:$R$54</definedName>
    <definedName function="false" hidden="true" localSheetId="3" name="_xlnm._FilterDatabase" vbProcedure="false">'Scrap Log'!$A$4:$R$54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<sst xmlns="http://schemas.openxmlformats.org/spreadsheetml/2006/main" count="503" uniqueCount="317">
  <si>
    <t xml:space="preserve">HARRINGTON GROUP INTERNATIONAL</t>
  </si>
  <si>
    <t xml:space="preserve">Manufacturing Scrap, Rework &amp; Cost of Quality (COQ) Calculator</t>
  </si>
  <si>
    <t xml:space="preserve">Working model  •  Prevention / Appraisal / Internal Failure / External Failure (PAF)  •  Rev 1.0  •  September 2026</t>
  </si>
  <si>
    <t xml:space="preserve">How this workbook is organized</t>
  </si>
  <si>
    <t xml:space="preserve">1. Assumptions</t>
  </si>
  <si>
    <t xml:space="preserve">Set plant defaults: period, standard labor rate, overhead burden, scrap disposal rate, and target COQ % of sales. Yellow cells with blue text are INPUTS. Black text is calculated.</t>
  </si>
  <si>
    <t xml:space="preserve">2. Scrap Log</t>
  </si>
  <si>
    <t xml:space="preserve">Log each scrap event: date, part, work center, qty, standard cost, labor already applied, material, disposal. Cost of scrap is computed automatically.</t>
  </si>
  <si>
    <t xml:space="preserve">3. Rework Log</t>
  </si>
  <si>
    <t xml:space="preserve">Log each rework job: hours, extra material, extra processing, and whether the unit was saved. Rework cost and net value recovered are computed.</t>
  </si>
  <si>
    <t xml:space="preserve">4. COQ Budget</t>
  </si>
  <si>
    <t xml:space="preserve">Enter prevention and appraisal spend plus external-failure costs (returns, warranty, concessions, customer escapes, field failures). Internal failure pulls from the logs.</t>
  </si>
  <si>
    <t xml:space="preserve">5. Dashboard</t>
  </si>
  <si>
    <t xml:space="preserve">Live PAF totals, COQ as % of sales, scrap/rework rates, top drivers, and charts. Print or drop into a management review pack.</t>
  </si>
  <si>
    <t xml:space="preserve">6. By Part / Center</t>
  </si>
  <si>
    <t xml:space="preserve">Pivot-style summaries so you can attack the few part numbers and work centers that create most of the loss.</t>
  </si>
  <si>
    <t xml:space="preserve">Cost of Quality (PAF) definitions used in this model</t>
  </si>
  <si>
    <t xml:space="preserve">Prevention (good $)</t>
  </si>
  <si>
    <t xml:space="preserve">Costs incurred to keep defects from being produced: APQP, FMEA, training, mistake-proofing, preventive maintenance, supplier development, procedure design.</t>
  </si>
  <si>
    <t xml:space="preserve">Appraisal (good $)</t>
  </si>
  <si>
    <t xml:space="preserve">Costs incurred to find defects before the customer does: incoming / in-process / final inspection, calibration, lab tests, audits, FAI, NDT.</t>
  </si>
  <si>
    <t xml:space="preserve">Internal failure (bad $)</t>
  </si>
  <si>
    <t xml:space="preserve">Defects found before shipment: scrap, rework, extra setup, sorting, downgrade, idle time caused by quality stops.</t>
  </si>
  <si>
    <t xml:space="preserve">External failure (worst $)</t>
  </si>
  <si>
    <t xml:space="preserve">Defects that reach the customer: returns, warranty, concessions, field failures, customer line shutdowns, lost business, penalty clauses.</t>
  </si>
  <si>
    <t xml:space="preserve">Formulas (do not overwrite calculated columns)</t>
  </si>
  <si>
    <t xml:space="preserve">•  Scrap cost per event = (Qty scrapped × unit standard cost) + disposal + already-applied labor/OH that cannot be recovered.</t>
  </si>
  <si>
    <t xml:space="preserve">•  Rework cost per event = (rework hours × loaded labor rate) + extra material + extra processing + extra inspection.</t>
  </si>
  <si>
    <t xml:space="preserve">•  Internal failure = total scrap cost + total rework cost + other internal failure entered on COQ Budget.</t>
  </si>
  <si>
    <t xml:space="preserve">•  COQ $ = Prevention + Appraisal + Internal failure + External failure.</t>
  </si>
  <si>
    <t xml:space="preserve">•  COQ % of sales = COQ $ ÷ period sales (entered on Assumptions).</t>
  </si>
  <si>
    <t xml:space="preserve">•  Scrap rate = qty scrapped ÷ qty produced. Rework rate = qty reworked ÷ qty produced.</t>
  </si>
  <si>
    <t xml:space="preserve">Color legend:  Yellow + blue text = input   |   Black text = formula   |   Green text on Dashboard = pulled from another sheet</t>
  </si>
  <si>
    <t xml:space="preserve">Disclaimer: This is a management estimating tool. Align standard costs, burden rates, and sales figures with Finance before using totals in customer scorecards or management review. Not a substitute for a full activity-based costing system.</t>
  </si>
  <si>
    <t xml:space="preserve">Harrington Group International  •  Orlando, FL  •  800-ISO-9000  •  Quality management software since 1991</t>
  </si>
  <si>
    <t xml:space="preserve">COST OF QUALITY DASHBOARD</t>
  </si>
  <si>
    <t xml:space="preserve">Period sales</t>
  </si>
  <si>
    <t xml:space="preserve">Units produced</t>
  </si>
  <si>
    <t xml:space="preserve">TOTAL COQ $</t>
  </si>
  <si>
    <t xml:space="preserve">COQ % of sales</t>
  </si>
  <si>
    <t xml:space="preserve">Target COQ %</t>
  </si>
  <si>
    <t xml:space="preserve">Gap vs target</t>
  </si>
  <si>
    <t xml:space="preserve">Scrap qty</t>
  </si>
  <si>
    <t xml:space="preserve">Scrap $</t>
  </si>
  <si>
    <t xml:space="preserve">Scrap rate</t>
  </si>
  <si>
    <t xml:space="preserve">Rework qty</t>
  </si>
  <si>
    <t xml:space="preserve">Rework $</t>
  </si>
  <si>
    <t xml:space="preserve">Rework rate</t>
  </si>
  <si>
    <t xml:space="preserve">PAF STRUCTURE</t>
  </si>
  <si>
    <t xml:space="preserve">Bucket</t>
  </si>
  <si>
    <t xml:space="preserve">Amount $</t>
  </si>
  <si>
    <t xml:space="preserve">% of COQ</t>
  </si>
  <si>
    <t xml:space="preserve">% of sales</t>
  </si>
  <si>
    <t xml:space="preserve">Prevention</t>
  </si>
  <si>
    <t xml:space="preserve">Appraisal</t>
  </si>
  <si>
    <t xml:space="preserve">Internal failure</t>
  </si>
  <si>
    <t xml:space="preserve">External failure</t>
  </si>
  <si>
    <t xml:space="preserve">TOTAL COQ</t>
  </si>
  <si>
    <t xml:space="preserve">INTERNAL FAILURE SPLIT</t>
  </si>
  <si>
    <t xml:space="preserve">Component</t>
  </si>
  <si>
    <t xml:space="preserve">% of internal</t>
  </si>
  <si>
    <t xml:space="preserve">Scrap (from log)</t>
  </si>
  <si>
    <t xml:space="preserve">Rework (from log)</t>
  </si>
  <si>
    <t xml:space="preserve">Other internal (budget)</t>
  </si>
  <si>
    <t xml:space="preserve">Internal total</t>
  </si>
  <si>
    <t xml:space="preserve">TOP PARTS BY FAILURE $  (from By Part sheet)</t>
  </si>
  <si>
    <t xml:space="preserve">Part</t>
  </si>
  <si>
    <t xml:space="preserve">Failure $</t>
  </si>
  <si>
    <t xml:space="preserve">Share</t>
  </si>
  <si>
    <t xml:space="preserve">INTERPRETATION HINTS</t>
  </si>
  <si>
    <t xml:space="preserve">•  If external failure is material, stop investing only in more inspection — find the escape path and close it at source.</t>
  </si>
  <si>
    <t xml:space="preserve">•  If scrap $ concentrates on one part + one work center, that is your first kaizen / PFMEA / control-plan rewrite.</t>
  </si>
  <si>
    <t xml:space="preserve">•  Rework that is routinely 'saved' is still failure cost. Convert chronic rework into prevention (fixture, tool life, poke-yoke).</t>
  </si>
  <si>
    <t xml:space="preserve">•  A rising appraisal % with flat failure $ usually means you are buying detection, not capability.</t>
  </si>
  <si>
    <t xml:space="preserve">•  Compare COQ % to target every month in management review (AS9100 9.3 / ISO 9001 9.3).</t>
  </si>
  <si>
    <t xml:space="preserve">Harrington Group International  •  800-ISO-9000  •  Working model — align rates with Finance before external reporting</t>
  </si>
  <si>
    <t xml:space="preserve">Plant &amp; period assumptions  —  edit yellow cells only</t>
  </si>
  <si>
    <t xml:space="preserve">Parameter</t>
  </si>
  <si>
    <t xml:space="preserve">Value</t>
  </si>
  <si>
    <t xml:space="preserve">Notes</t>
  </si>
  <si>
    <t xml:space="preserve">Organization / site</t>
  </si>
  <si>
    <t xml:space="preserve">Sample Aerospace Machining — Orlando</t>
  </si>
  <si>
    <t xml:space="preserve">Appears on Dashboard header</t>
  </si>
  <si>
    <t xml:space="preserve">Period name</t>
  </si>
  <si>
    <t xml:space="preserve">FY2026 Q3</t>
  </si>
  <si>
    <t xml:space="preserve">Label only — does not drive dates</t>
  </si>
  <si>
    <t xml:space="preserve">Period start</t>
  </si>
  <si>
    <t xml:space="preserve">2026-07-01</t>
  </si>
  <si>
    <t xml:space="preserve">Used to filter logs if you add period checks</t>
  </si>
  <si>
    <t xml:space="preserve">Period end</t>
  </si>
  <si>
    <t xml:space="preserve">2026-09-30</t>
  </si>
  <si>
    <t xml:space="preserve">Period sales / output $</t>
  </si>
  <si>
    <t xml:space="preserve">Net sales or cost of output — be consistent month to month</t>
  </si>
  <si>
    <t xml:space="preserve">Units produced this period</t>
  </si>
  <si>
    <t xml:space="preserve">Good units + scrapped + still in WIP if you want a true rate</t>
  </si>
  <si>
    <t xml:space="preserve">Direct labor rate $/hr (unburdened)</t>
  </si>
  <si>
    <t xml:space="preserve">Average shop rate; override per line on logs if needed</t>
  </si>
  <si>
    <t xml:space="preserve">Fringe + variable OH burden on labor</t>
  </si>
  <si>
    <t xml:space="preserve">e.g. 0.85 = 85% burden on direct labor</t>
  </si>
  <si>
    <t xml:space="preserve">Loaded labor rate $/hr</t>
  </si>
  <si>
    <t xml:space="preserve">Labor rate × (1 + burden). Used by scrap/rework logs.</t>
  </si>
  <si>
    <t xml:space="preserve">Default scrap disposal $ / unit</t>
  </si>
  <si>
    <t xml:space="preserve">Override per scrap line if hazardous or heavy</t>
  </si>
  <si>
    <t xml:space="preserve">Target COQ as % of sales</t>
  </si>
  <si>
    <t xml:space="preserve">World-class discrete often aims 2–4%; set your own</t>
  </si>
  <si>
    <t xml:space="preserve">Target scrap rate (qty)</t>
  </si>
  <si>
    <t xml:space="preserve">Qty scrapped ÷ qty produced</t>
  </si>
  <si>
    <t xml:space="preserve">Target rework rate (qty)</t>
  </si>
  <si>
    <t xml:space="preserve">Qty reworked ÷ qty produced</t>
  </si>
  <si>
    <t xml:space="preserve">Currency</t>
  </si>
  <si>
    <t xml:space="preserve">USD</t>
  </si>
  <si>
    <t xml:space="preserve">Prepared by</t>
  </si>
  <si>
    <t xml:space="preserve">Date prepared</t>
  </si>
  <si>
    <t xml:space="preserve">2026-09-10</t>
  </si>
  <si>
    <t xml:space="preserve">Work centers (edit list — used as dropdown on logs)</t>
  </si>
  <si>
    <t xml:space="preserve">Defect / disposition codes (edit list)</t>
  </si>
  <si>
    <t xml:space="preserve">Work center</t>
  </si>
  <si>
    <t xml:space="preserve">Code</t>
  </si>
  <si>
    <t xml:space="preserve">Meaning</t>
  </si>
  <si>
    <t xml:space="preserve">Receiving</t>
  </si>
  <si>
    <t xml:space="preserve">DIM-OOT</t>
  </si>
  <si>
    <t xml:space="preserve">Dimensional out of tolerance</t>
  </si>
  <si>
    <t xml:space="preserve">CNC-1</t>
  </si>
  <si>
    <t xml:space="preserve">SURF</t>
  </si>
  <si>
    <t xml:space="preserve">Surface finish / damage</t>
  </si>
  <si>
    <t xml:space="preserve">CNC-2</t>
  </si>
  <si>
    <t xml:space="preserve">MATL</t>
  </si>
  <si>
    <t xml:space="preserve">Material / cert issue</t>
  </si>
  <si>
    <t xml:space="preserve">Deburr</t>
  </si>
  <si>
    <t xml:space="preserve">ID/Marking</t>
  </si>
  <si>
    <t xml:space="preserve">Identification / marking</t>
  </si>
  <si>
    <t xml:space="preserve">Heat Treat</t>
  </si>
  <si>
    <t xml:space="preserve">WELD</t>
  </si>
  <si>
    <t xml:space="preserve">Weld nonconformance</t>
  </si>
  <si>
    <t xml:space="preserve">Grind</t>
  </si>
  <si>
    <t xml:space="preserve">HT-spec</t>
  </si>
  <si>
    <t xml:space="preserve">Heat-treat spec miss</t>
  </si>
  <si>
    <t xml:space="preserve">Inspect-IP</t>
  </si>
  <si>
    <t xml:space="preserve">FOD</t>
  </si>
  <si>
    <t xml:space="preserve">Foreign object debris</t>
  </si>
  <si>
    <t xml:space="preserve">Inspect-FAI</t>
  </si>
  <si>
    <t xml:space="preserve">Thread</t>
  </si>
  <si>
    <t xml:space="preserve">Thread / insert</t>
  </si>
  <si>
    <t xml:space="preserve">Assemble</t>
  </si>
  <si>
    <t xml:space="preserve">Burr/edge</t>
  </si>
  <si>
    <t xml:space="preserve">Burr or edge break</t>
  </si>
  <si>
    <t xml:space="preserve">Special Process-OS</t>
  </si>
  <si>
    <t xml:space="preserve">Mix-up</t>
  </si>
  <si>
    <t xml:space="preserve">Wrong part / configuration mix</t>
  </si>
  <si>
    <t xml:space="preserve">Pack / Ship</t>
  </si>
  <si>
    <t xml:space="preserve">Supplier</t>
  </si>
  <si>
    <t xml:space="preserve">Supplier-caused</t>
  </si>
  <si>
    <t xml:space="preserve">Other</t>
  </si>
  <si>
    <t xml:space="preserve">Other — explain in notes</t>
  </si>
  <si>
    <t xml:space="preserve">Loaded labor rate is Assumptions!C13. Period sales is C9. Units produced is C10.</t>
  </si>
  <si>
    <t xml:space="preserve">SCRAP LOG  —  each row is one scrap event or tag</t>
  </si>
  <si>
    <t xml:space="preserve">Inputs in yellow. Do not type in calculated columns (O–R). Add rows by inserting above row 54 and copy formulas down.</t>
  </si>
  <si>
    <t xml:space="preserve">Date</t>
  </si>
  <si>
    <t xml:space="preserve">Tag / NCR #</t>
  </si>
  <si>
    <t xml:space="preserve">Part number</t>
  </si>
  <si>
    <t xml:space="preserve">Rev</t>
  </si>
  <si>
    <t xml:space="preserve">Work order</t>
  </si>
  <si>
    <t xml:space="preserve">Defect code</t>
  </si>
  <si>
    <t xml:space="preserve">Qty produced on WO</t>
  </si>
  <si>
    <t xml:space="preserve">Qty scrapped</t>
  </si>
  <si>
    <t xml:space="preserve">Unit std cost $</t>
  </si>
  <si>
    <t xml:space="preserve">Labor hrs already on unit</t>
  </si>
  <si>
    <t xml:space="preserve">Override loaded rate (blank=default)</t>
  </si>
  <si>
    <t xml:space="preserve">Disposal $ / unit (blank=default)</t>
  </si>
  <si>
    <t xml:space="preserve">Scrap material + std $</t>
  </si>
  <si>
    <t xml:space="preserve">Lost labor/OH $</t>
  </si>
  <si>
    <t xml:space="preserve">Disposal $</t>
  </si>
  <si>
    <t xml:space="preserve">TOTAL SCRAP $</t>
  </si>
  <si>
    <t xml:space="preserve">2026-07-08</t>
  </si>
  <si>
    <t xml:space="preserve">NCR-1042</t>
  </si>
  <si>
    <t xml:space="preserve">Aero-Bracket-210</t>
  </si>
  <si>
    <t xml:space="preserve">C</t>
  </si>
  <si>
    <t xml:space="preserve">WO-8891</t>
  </si>
  <si>
    <t xml:space="preserve">Bore oversized after tool wear</t>
  </si>
  <si>
    <t xml:space="preserve">2026-07-15</t>
  </si>
  <si>
    <t xml:space="preserve">NCR-1055</t>
  </si>
  <si>
    <t xml:space="preserve">Manifold-88</t>
  </si>
  <si>
    <t xml:space="preserve">B</t>
  </si>
  <si>
    <t xml:space="preserve">WO-8904</t>
  </si>
  <si>
    <t xml:space="preserve">Gouge on sealing face</t>
  </si>
  <si>
    <t xml:space="preserve">2026-07-22</t>
  </si>
  <si>
    <t xml:space="preserve">NCR-1061</t>
  </si>
  <si>
    <t xml:space="preserve">Pin-HS-12</t>
  </si>
  <si>
    <t xml:space="preserve">A</t>
  </si>
  <si>
    <t xml:space="preserve">WO-8910</t>
  </si>
  <si>
    <t xml:space="preserve">OD undersize lot</t>
  </si>
  <si>
    <t xml:space="preserve">2026-08-03</t>
  </si>
  <si>
    <t xml:space="preserve">NCR-1078</t>
  </si>
  <si>
    <t xml:space="preserve">Housing-Delta</t>
  </si>
  <si>
    <t xml:space="preserve">D</t>
  </si>
  <si>
    <t xml:space="preserve">WO-8933</t>
  </si>
  <si>
    <t xml:space="preserve">Hardness out — cannot salvage</t>
  </si>
  <si>
    <t xml:space="preserve">2026-08-11</t>
  </si>
  <si>
    <t xml:space="preserve">NCR-1089</t>
  </si>
  <si>
    <t xml:space="preserve">WO-8948</t>
  </si>
  <si>
    <t xml:space="preserve">Chip embedded</t>
  </si>
  <si>
    <t xml:space="preserve">2026-08-19</t>
  </si>
  <si>
    <t xml:space="preserve">NCR-1102</t>
  </si>
  <si>
    <t xml:space="preserve">Fitting-Ti-9</t>
  </si>
  <si>
    <t xml:space="preserve">WO-8960</t>
  </si>
  <si>
    <t xml:space="preserve">Wrong heat lot released</t>
  </si>
  <si>
    <t xml:space="preserve">2026-08-27</t>
  </si>
  <si>
    <t xml:space="preserve">NCR-1115</t>
  </si>
  <si>
    <t xml:space="preserve">WO-8971</t>
  </si>
  <si>
    <t xml:space="preserve">FAI fail — true position</t>
  </si>
  <si>
    <t xml:space="preserve">2026-09-04</t>
  </si>
  <si>
    <t xml:space="preserve">NCR-1130</t>
  </si>
  <si>
    <t xml:space="preserve">Link-Arm-4</t>
  </si>
  <si>
    <t xml:space="preserve">WO-8988</t>
  </si>
  <si>
    <t xml:space="preserve">Anodize reject from processor</t>
  </si>
  <si>
    <t xml:space="preserve">2026-09-09</t>
  </si>
  <si>
    <t xml:space="preserve">NCR-1141</t>
  </si>
  <si>
    <t xml:space="preserve">WO-9001</t>
  </si>
  <si>
    <t xml:space="preserve">Helicoil hole oversize</t>
  </si>
  <si>
    <t xml:space="preserve">PERIOD TOTALS</t>
  </si>
  <si>
    <t xml:space="preserve">REWORK LOG  —  each row is one rework job or tag</t>
  </si>
  <si>
    <t xml:space="preserve">Inputs in yellow. Calculated columns P–R. Saved? = Yes means unit was recovered to conforming product.</t>
  </si>
  <si>
    <t xml:space="preserve">Qty reworked</t>
  </si>
  <si>
    <t xml:space="preserve">Rework labor hrs (total)</t>
  </si>
  <si>
    <t xml:space="preserve">Extra material $</t>
  </si>
  <si>
    <t xml:space="preserve">Extra processing / OS $</t>
  </si>
  <si>
    <t xml:space="preserve">Extra inspect hrs</t>
  </si>
  <si>
    <t xml:space="preserve">Saved? (Yes/No)</t>
  </si>
  <si>
    <t xml:space="preserve">Rework labor/OH $</t>
  </si>
  <si>
    <t xml:space="preserve">Other extra $</t>
  </si>
  <si>
    <t xml:space="preserve">TOTAL REWORK $</t>
  </si>
  <si>
    <t xml:space="preserve">2026-07-09</t>
  </si>
  <si>
    <t xml:space="preserve">NCR-1044</t>
  </si>
  <si>
    <t xml:space="preserve">Yes</t>
  </si>
  <si>
    <t xml:space="preserve">Open bore, recut within stock</t>
  </si>
  <si>
    <t xml:space="preserve">2026-07-18</t>
  </si>
  <si>
    <t xml:space="preserve">NCR-1058</t>
  </si>
  <si>
    <t xml:space="preserve">Blend and polish sealing edge</t>
  </si>
  <si>
    <t xml:space="preserve">2026-07-29</t>
  </si>
  <si>
    <t xml:space="preserve">NCR-1068</t>
  </si>
  <si>
    <t xml:space="preserve">Blend + outside grind + recert</t>
  </si>
  <si>
    <t xml:space="preserve">2026-08-06</t>
  </si>
  <si>
    <t xml:space="preserve">NCR-1081</t>
  </si>
  <si>
    <t xml:space="preserve">Helicoil repair</t>
  </si>
  <si>
    <t xml:space="preserve">2026-08-14</t>
  </si>
  <si>
    <t xml:space="preserve">NCR-1094</t>
  </si>
  <si>
    <t xml:space="preserve">Re-mark per customer spec</t>
  </si>
  <si>
    <t xml:space="preserve">2026-08-21</t>
  </si>
  <si>
    <t xml:space="preserve">NCR-1108</t>
  </si>
  <si>
    <t xml:space="preserve">Reglaze and grind to high limit</t>
  </si>
  <si>
    <t xml:space="preserve">2026-09-02</t>
  </si>
  <si>
    <t xml:space="preserve">NCR-1126</t>
  </si>
  <si>
    <t xml:space="preserve">No</t>
  </si>
  <si>
    <t xml:space="preserve">No stock — later scrapped (also on scrap log)</t>
  </si>
  <si>
    <t xml:space="preserve">2026-09-08</t>
  </si>
  <si>
    <t xml:space="preserve">NCR-1138</t>
  </si>
  <si>
    <t xml:space="preserve">WO-9020</t>
  </si>
  <si>
    <t xml:space="preserve">Remove embedded chip, reclean</t>
  </si>
  <si>
    <t xml:space="preserve">Qty marked Saved = Yes</t>
  </si>
  <si>
    <t xml:space="preserve">Qty marked Saved = No</t>
  </si>
  <si>
    <t xml:space="preserve">COST OF QUALITY BUDGET  —  Prevention, Appraisal, and External Failure (internal failure comes from the logs)</t>
  </si>
  <si>
    <t xml:space="preserve">Enter period actuals (or a mix of actual + accrual). Yellow = input. Totals feed the Dashboard.</t>
  </si>
  <si>
    <t xml:space="preserve">Category</t>
  </si>
  <si>
    <t xml:space="preserve">Cost element</t>
  </si>
  <si>
    <t xml:space="preserve">Period actual $</t>
  </si>
  <si>
    <t xml:space="preserve">Notes / GL or cost center</t>
  </si>
  <si>
    <t xml:space="preserve">PAF bucket</t>
  </si>
  <si>
    <t xml:space="preserve">Include in COQ?</t>
  </si>
  <si>
    <t xml:space="preserve">Quality engineering / APQP / FMEA time</t>
  </si>
  <si>
    <t xml:space="preserve">QE salaries allocated</t>
  </si>
  <si>
    <t xml:space="preserve">Quality training (operators + auditors)</t>
  </si>
  <si>
    <t xml:space="preserve">Mistake-proofing / poka-yoke hardware</t>
  </si>
  <si>
    <t xml:space="preserve">Preventive maintenance (quality-critical)</t>
  </si>
  <si>
    <t xml:space="preserve">Share of PM on gages/CNC</t>
  </si>
  <si>
    <t xml:space="preserve">Supplier development / incoming process design</t>
  </si>
  <si>
    <t xml:space="preserve">Procedure / work-instruction development</t>
  </si>
  <si>
    <t xml:space="preserve">Calibration system administration (not the cals themselves)</t>
  </si>
  <si>
    <t xml:space="preserve">Other prevention (describe in notes)</t>
  </si>
  <si>
    <t xml:space="preserve">Incoming inspection labor + burden</t>
  </si>
  <si>
    <t xml:space="preserve">In-process inspection labor + burden</t>
  </si>
  <si>
    <t xml:space="preserve">Final inspection / FAI labor + burden</t>
  </si>
  <si>
    <t xml:space="preserve">Calibration services and masters</t>
  </si>
  <si>
    <t xml:space="preserve">Lab / NDT / destructive test</t>
  </si>
  <si>
    <t xml:space="preserve">Internal audit + management review time</t>
  </si>
  <si>
    <t xml:space="preserve">External certification / customer audit support</t>
  </si>
  <si>
    <t xml:space="preserve">CB + Nadcap share this period</t>
  </si>
  <si>
    <t xml:space="preserve">Other appraisal (describe in notes)</t>
  </si>
  <si>
    <t xml:space="preserve">Internal other</t>
  </si>
  <si>
    <t xml:space="preserve">Sorting / 100% inspection after escape risk</t>
  </si>
  <si>
    <t xml:space="preserve">Not already in rework log</t>
  </si>
  <si>
    <t xml:space="preserve">Downtime from quality stops (loaded labor)</t>
  </si>
  <si>
    <t xml:space="preserve">Downgrade / yield-to-lower-spec loss</t>
  </si>
  <si>
    <t xml:space="preserve">Other internal failure not in scrap/rework logs</t>
  </si>
  <si>
    <t xml:space="preserve">External</t>
  </si>
  <si>
    <t xml:space="preserve">Customer returns — freight + eval + replace</t>
  </si>
  <si>
    <t xml:space="preserve">Warranty / repair at customer</t>
  </si>
  <si>
    <t xml:space="preserve">Use-as-is / repair concessions (price hit)</t>
  </si>
  <si>
    <t xml:space="preserve">Customer line interruption / premium freight</t>
  </si>
  <si>
    <t xml:space="preserve">Penalty / scorecard withhold</t>
  </si>
  <si>
    <t xml:space="preserve">Field failure / recall reserve this period</t>
  </si>
  <si>
    <t xml:space="preserve">Lost contribution margin on cancelled follow-on (optional)</t>
  </si>
  <si>
    <t xml:space="preserve">Use with Finance; easy to double-count</t>
  </si>
  <si>
    <t xml:space="preserve">Other external failure</t>
  </si>
  <si>
    <t xml:space="preserve">BUCKET TOTALS (only rows with Include = Yes)</t>
  </si>
  <si>
    <t xml:space="preserve">Prevention $</t>
  </si>
  <si>
    <t xml:space="preserve">Appraisal $</t>
  </si>
  <si>
    <t xml:space="preserve">Other internal failure $ (not logs)</t>
  </si>
  <si>
    <t xml:space="preserve">External failure $</t>
  </si>
  <si>
    <t xml:space="preserve">From Scrap Log (total scrap $)</t>
  </si>
  <si>
    <t xml:space="preserve">From Rework Log (total rework $)</t>
  </si>
  <si>
    <t xml:space="preserve">INTERNAL FAILURE $ (logs + other)</t>
  </si>
  <si>
    <t xml:space="preserve">LOSS BY PART NUMBER  —  add part numbers you care about; formulas SUMIF the logs</t>
  </si>
  <si>
    <t xml:space="preserve">Yellow part numbers are inputs. Duplicate a row style if you introduce a new part.</t>
  </si>
  <si>
    <t xml:space="preserve">Combined failure $</t>
  </si>
  <si>
    <t xml:space="preserve">% of failure $</t>
  </si>
  <si>
    <t xml:space="preserve">TOTAL</t>
  </si>
  <si>
    <t xml:space="preserve">LOSS BY WORK CENTER  —  list is pulled from Assumptions work-center table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</si>
</sst>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\$#,##0;&quot;($&quot;#,##0\);\-"/>
    <numFmt numFmtId="166" formatCode="#,##0;\(#,##0\);\-"/>
    <numFmt numFmtId="167" formatCode="0.0%"/>
    <numFmt numFmtId="168" formatCode="\$#,##0.00;&quot;($&quot;#,##0.00\);\-"/>
    <numFmt numFmtId="169" formatCode="yyyy\-mm\-dd"/>
    <numFmt numFmtId="170" formatCode="\$#,##0.00"/>
    <numFmt numFmtId="171" formatCode="0.00"/>
  </numFmts>
  <fonts count="3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color rgb="FFC4A35A"/>
      <name val="Calibri"/>
      <family val="0"/>
      <charset val="1"/>
    </font>
    <font>
      <b val="true"/>
      <sz val="22"/>
      <color rgb="FF1B365D"/>
      <name val="Calibri"/>
      <family val="0"/>
      <charset val="1"/>
    </font>
    <font>
      <sz val="11"/>
      <color rgb="FF4A5568"/>
      <name val="Calibri"/>
      <family val="0"/>
      <charset val="1"/>
    </font>
    <font>
      <b val="true"/>
      <sz val="14"/>
      <color rgb="FF1B365D"/>
      <name val="Calibri"/>
      <family val="0"/>
      <charset val="1"/>
    </font>
    <font>
      <b val="true"/>
      <sz val="12"/>
      <color rgb="FF2C5282"/>
      <name val="Calibri"/>
      <family val="0"/>
      <charset val="1"/>
    </font>
    <font>
      <sz val="11"/>
      <color rgb="FF000000"/>
      <name val="Calibri"/>
      <family val="0"/>
      <charset val="1"/>
    </font>
    <font>
      <b val="true"/>
      <sz val="11"/>
      <color rgb="FF1B365D"/>
      <name val="Calibri"/>
      <family val="0"/>
      <charset val="1"/>
    </font>
    <font>
      <i val="true"/>
      <sz val="10"/>
      <color rgb="FF4A5568"/>
      <name val="Calibri"/>
      <family val="0"/>
      <charset val="1"/>
    </font>
    <font>
      <i val="true"/>
      <sz val="9"/>
      <color rgb="FF4A5568"/>
      <name val="Calibri"/>
      <family val="0"/>
      <charset val="1"/>
    </font>
    <font>
      <b val="true"/>
      <sz val="10"/>
      <color rgb="FF2C5282"/>
      <name val="Calibri"/>
      <family val="0"/>
      <charset val="1"/>
    </font>
    <font>
      <b val="true"/>
      <sz val="20"/>
      <color rgb="FF1B365D"/>
      <name val="Calibri"/>
      <family val="0"/>
      <charset val="1"/>
    </font>
    <font>
      <sz val="12"/>
      <color rgb="FF2C5282"/>
      <name val="Calibri"/>
      <family val="0"/>
      <charset val="1"/>
    </font>
    <font>
      <b val="true"/>
      <sz val="9"/>
      <color rgb="FFFFFFFF"/>
      <name val="Calibri"/>
      <family val="0"/>
      <charset val="1"/>
    </font>
    <font>
      <b val="true"/>
      <sz val="13"/>
      <color rgb="FF1B365D"/>
      <name val="Calibri"/>
      <family val="0"/>
      <charset val="1"/>
    </font>
    <font>
      <b val="true"/>
      <sz val="10"/>
      <color rgb="FFFFFFFF"/>
      <name val="Calibri"/>
      <family val="0"/>
      <charset val="1"/>
    </font>
    <font>
      <sz val="11"/>
      <color rgb="FF1B365D"/>
      <name val="Calibri"/>
      <family val="0"/>
      <charset val="1"/>
    </font>
    <font>
      <b val="true"/>
      <sz val="11"/>
      <color rgb="FF000000"/>
      <name val="Calibri"/>
      <family val="0"/>
      <charset val="1"/>
    </font>
    <font>
      <sz val="11"/>
      <color rgb="FF276749"/>
      <name val="Calibri"/>
      <family val="0"/>
      <charset val="1"/>
    </font>
    <font>
      <sz val="10"/>
      <color rgb="FF000000"/>
      <name val="Calibri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0"/>
      <color rgb="FF000000"/>
      <name val="Calibri"/>
      <family val="2"/>
    </font>
    <font>
      <b val="true"/>
      <sz val="16"/>
      <color rgb="FF1B365D"/>
      <name val="Calibri"/>
      <family val="0"/>
      <charset val="1"/>
    </font>
    <font>
      <sz val="11"/>
      <color rgb="FF0000FF"/>
      <name val="Calibri"/>
      <family val="0"/>
      <charset val="1"/>
    </font>
    <font>
      <b val="true"/>
      <sz val="12"/>
      <color rgb="FF1B365D"/>
      <name val="Calibri"/>
      <family val="0"/>
      <charset val="1"/>
    </font>
    <font>
      <sz val="10"/>
      <color rgb="FF4A5568"/>
      <name val="Calibri"/>
      <family val="0"/>
      <charset val="1"/>
    </font>
    <font>
      <sz val="10"/>
      <color rgb="FF0000FF"/>
      <name val="Calibri"/>
      <family val="0"/>
      <charset val="1"/>
    </font>
    <font>
      <b val="true"/>
      <sz val="10"/>
      <color rgb="FF1B365D"/>
      <name val="Calibri"/>
      <family val="0"/>
      <charset val="1"/>
    </font>
    <font>
      <sz val="9"/>
      <color rgb="FF4A5568"/>
      <name val="Calibri"/>
      <family val="0"/>
      <charset val="1"/>
    </font>
    <font>
      <sz val="10"/>
      <color rgb="FF2C5282"/>
      <name val="Calibri"/>
      <family val="0"/>
      <charset val="1"/>
    </font>
    <font>
      <b val="true"/>
      <sz val="11"/>
      <color rgb="FF276749"/>
      <name val="Calibri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E8EEF4"/>
        <bgColor rgb="FFFFFFFF"/>
      </patternFill>
    </fill>
    <fill>
      <patternFill patternType="solid">
        <fgColor rgb="FF1B365D"/>
        <bgColor rgb="FF2C5282"/>
      </patternFill>
    </fill>
    <fill>
      <patternFill patternType="solid">
        <fgColor rgb="FF2C5282"/>
        <bgColor rgb="FF4A5568"/>
      </patternFill>
    </fill>
    <fill>
      <patternFill patternType="solid">
        <fgColor rgb="FFC4A35A"/>
        <bgColor rgb="FF9BBB59"/>
      </patternFill>
    </fill>
    <fill>
      <patternFill patternType="solid">
        <fgColor rgb="FFFFF2CC"/>
        <bgColor rgb="FFE8EEF4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BD5E0"/>
      </left>
      <right style="thin">
        <color rgb="FFCBD5E0"/>
      </right>
      <top style="thin">
        <color rgb="FFCBD5E0"/>
      </top>
      <bottom style="thin">
        <color rgb="FFCBD5E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0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7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7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7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7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7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7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8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9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0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20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20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8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2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1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21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21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2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6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2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7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9" fontId="27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27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27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27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27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2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8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9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9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1" fontId="27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1" fontId="30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7" fillId="6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8" fontId="9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2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30" fillId="6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30" fillId="6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30" fillId="6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1" fontId="30" fillId="6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8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18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8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8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1" fontId="18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18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9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31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2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8" fontId="27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33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8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3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20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8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8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9">
    <dxf>
      <fill>
        <patternFill>
          <bgColor rgb="FFFED7D7"/>
        </patternFill>
      </fill>
    </dxf>
    <dxf>
      <fill>
        <patternFill>
          <bgColor rgb="FFC6F6D5"/>
        </patternFill>
      </fill>
    </dxf>
    <dxf>
      <fill>
        <patternFill patternType="solid">
          <fgColor rgb="FF1B365D"/>
          <bgColor rgb="FF000000"/>
        </patternFill>
      </fill>
    </dxf>
    <dxf>
      <fill>
        <patternFill patternType="solid">
          <fgColor rgb="FFFFF2CC"/>
          <bgColor rgb="FF000000"/>
        </patternFill>
      </fill>
    </dxf>
    <dxf>
      <fill>
        <patternFill patternType="solid">
          <fgColor rgb="FF0000FF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2C5282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276749"/>
      <rgbColor rgb="FFD9D9D9"/>
      <rgbColor rgb="FF878787"/>
      <rgbColor rgb="FF9999FF"/>
      <rgbColor rgb="FFC0504D"/>
      <rgbColor rgb="FFFFF2CC"/>
      <rgbColor rgb="FFE8EEF4"/>
      <rgbColor rgb="FF660066"/>
      <rgbColor rgb="FFFF8080"/>
      <rgbColor rgb="FF0066CC"/>
      <rgbColor rgb="FFCBD5E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6F6D5"/>
      <rgbColor rgb="FFFFFF99"/>
      <rgbColor rgb="FF99CCFF"/>
      <rgbColor rgb="FFFF99CC"/>
      <rgbColor rgb="FFCC99FF"/>
      <rgbColor rgb="FFFED7D7"/>
      <rgbColor rgb="FF4F81BD"/>
      <rgbColor rgb="FF33CCCC"/>
      <rgbColor rgb="FF9BBB59"/>
      <rgbColor rgb="FFFFCC00"/>
      <rgbColor rgb="FFFF9900"/>
      <rgbColor rgb="FFFF6600"/>
      <rgbColor rgb="FF8064A2"/>
      <rgbColor rgb="FFC4A35A"/>
      <rgbColor rgb="FF1B365D"/>
      <rgbColor rgb="FF339966"/>
      <rgbColor rgb="FF003300"/>
      <rgbColor rgb="FF333300"/>
      <rgbColor rgb="FF993300"/>
      <rgbColor rgb="FF993366"/>
      <rgbColor rgb="FF2C5282"/>
      <rgbColor rgb="FF4A5568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COQ mix (PAF)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pieChart>
        <c:varyColors val="1"/>
        <c:ser>
          <c:idx val="0"/>
          <c:order val="0"/>
          <c:tx>
            <c:strRef>
              <c:f>Dashboard!B11</c:f>
              <c:strCache>
                <c:ptCount val="1"/>
                <c:pt idx="0">
                  <c:v>Amount $</c:v>
                </c:pt>
              </c:strCache>
            </c:strRef>
          </c:tx>
          <c:spPr>
            <a:solidFill>
              <a:srgbClr val="4f81bd"/>
            </a:solidFill>
            <a:ln w="0">
              <a:noFill/>
            </a:ln>
          </c:spPr>
          <c:explosion val="0"/>
          <c:dPt>
            <c:idx val="0"/>
            <c:spPr>
              <a:solidFill>
                <a:srgbClr val="4f81bd"/>
              </a:solidFill>
              <a:ln w="0">
                <a:noFill/>
              </a:ln>
            </c:spPr>
          </c:dPt>
          <c:dPt>
            <c:idx val="1"/>
            <c:spPr>
              <a:solidFill>
                <a:srgbClr val="c0504d"/>
              </a:solidFill>
              <a:ln w="0">
                <a:noFill/>
              </a:ln>
            </c:spPr>
          </c:dPt>
          <c:dPt>
            <c:idx val="2"/>
            <c:spPr>
              <a:solidFill>
                <a:srgbClr val="9bbb59"/>
              </a:solidFill>
              <a:ln w="0">
                <a:noFill/>
              </a:ln>
            </c:spPr>
          </c:dPt>
          <c:dPt>
            <c:idx val="3"/>
            <c:spPr>
              <a:solidFill>
                <a:srgbClr val="8064a2"/>
              </a:solidFill>
              <a:ln w="0">
                <a:noFill/>
              </a:ln>
            </c:spPr>
          </c:dPt>
          <c:dLbls>
            <c:dLbl>
              <c:idx val="0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1"/>
              <c:showVal val="0"/>
              <c:showCatName val="1"/>
              <c:showSerName val="1"/>
              <c:showPercent val="1"/>
              <c:separator>
</c:separator>
            </c:dLbl>
            <c:dLbl>
              <c:idx val="1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1"/>
              <c:showVal val="0"/>
              <c:showCatName val="1"/>
              <c:showSerName val="1"/>
              <c:showPercent val="1"/>
              <c:separator>
</c:separator>
            </c:dLbl>
            <c:dLbl>
              <c:idx val="2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1"/>
              <c:showVal val="0"/>
              <c:showCatName val="1"/>
              <c:showSerName val="1"/>
              <c:showPercent val="1"/>
              <c:separator>
</c:separator>
            </c:dLbl>
            <c:dLbl>
              <c:idx val="3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1"/>
              <c:showVal val="0"/>
              <c:showCatName val="1"/>
              <c:showSerName val="1"/>
              <c:showPercent val="1"/>
              <c:separator>
</c:separator>
            </c:dLbl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Calibri"/>
                  </a:defRPr>
                </a:pPr>
              </a:p>
            </c:txPr>
            <c:dLblPos val="bestFit"/>
            <c:showLegendKey val="1"/>
            <c:showVal val="0"/>
            <c:showCatName val="1"/>
            <c:showSerName val="1"/>
            <c:showPercent val="1"/>
            <c:separator>
</c:separator>
            <c:showLeaderLines val="1"/>
          </c:dLbls>
          <c:cat>
            <c:strRef>
              <c:f>Dashboard!$A$12:$A$15</c:f>
              <c:strCache>
                <c:ptCount val="4"/>
                <c:pt idx="0">
                  <c:v>Prevention</c:v>
                </c:pt>
                <c:pt idx="1">
                  <c:v>Appraisal</c:v>
                </c:pt>
                <c:pt idx="2">
                  <c:v>Internal failure</c:v>
                </c:pt>
                <c:pt idx="3">
                  <c:v>External failure</c:v>
                </c:pt>
              </c:strCache>
            </c:strRef>
          </c:cat>
          <c:val>
            <c:numRef>
              <c:f>Dashboard!$B$12:$B$15</c:f>
              <c:numCache>
                <c:formatCode>\$#,##0;"($"#,##0\);\-</c:formatCode>
                <c:ptCount val="4"/>
                <c:pt idx="0">
                  <c:v>45700</c:v>
                </c:pt>
                <c:pt idx="1">
                  <c:v>56400</c:v>
                </c:pt>
                <c:pt idx="2">
                  <c:v>18560.355</c:v>
                </c:pt>
                <c:pt idx="3">
                  <c:v>18000</c:v>
                </c:pt>
              </c:numCache>
            </c:numRef>
          </c:val>
        </c:ser>
        <c:firstSliceAng val="0"/>
      </c:pieChart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Internal failure components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Dashboard!B19</c:f>
              <c:strCache>
                <c:ptCount val="1"/>
                <c:pt idx="0">
                  <c:v>Amount $</c:v>
                </c:pt>
              </c:strCache>
            </c:strRef>
          </c:tx>
          <c:spPr>
            <a:solidFill>
              <a:srgbClr val="4f81bd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Dashboard!$A$20:$A$22</c:f>
              <c:strCache>
                <c:ptCount val="3"/>
                <c:pt idx="0">
                  <c:v>Scrap (from log)</c:v>
                </c:pt>
                <c:pt idx="1">
                  <c:v>Rework (from log)</c:v>
                </c:pt>
                <c:pt idx="2">
                  <c:v>Other internal (budget)</c:v>
                </c:pt>
              </c:strCache>
            </c:strRef>
          </c:cat>
          <c:val>
            <c:numRef>
              <c:f>Dashboard!$B$20:$B$22</c:f>
              <c:numCache>
                <c:formatCode>\$#,##0;"($"#,##0\);\-</c:formatCode>
                <c:ptCount val="3"/>
                <c:pt idx="0">
                  <c:v>9225.705</c:v>
                </c:pt>
                <c:pt idx="1">
                  <c:v>3034.65</c:v>
                </c:pt>
                <c:pt idx="2">
                  <c:v>6300</c:v>
                </c:pt>
              </c:numCache>
            </c:numRef>
          </c:val>
        </c:ser>
        <c:gapWidth val="150"/>
        <c:overlap val="0"/>
        <c:axId val="53784550"/>
        <c:axId val="60072038"/>
      </c:barChart>
      <c:catAx>
        <c:axId val="5378455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60072038"/>
        <c:crosses val="autoZero"/>
        <c:auto val="1"/>
        <c:lblAlgn val="ctr"/>
        <c:lblOffset val="100"/>
        <c:noMultiLvlLbl val="0"/>
      </c:catAx>
      <c:valAx>
        <c:axId val="60072038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USD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\$#,##0;&quot;($&quot;#,##0\);\-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53784550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7</xdr:col>
      <xdr:colOff>0</xdr:colOff>
      <xdr:row>3</xdr:row>
      <xdr:rowOff>0</xdr:rowOff>
    </xdr:from>
    <xdr:to>
      <xdr:col>12</xdr:col>
      <xdr:colOff>105480</xdr:colOff>
      <xdr:row>16</xdr:row>
      <xdr:rowOff>159840</xdr:rowOff>
    </xdr:to>
    <xdr:graphicFrame>
      <xdr:nvGraphicFramePr>
        <xdr:cNvPr id="0" name="Chart 1"/>
        <xdr:cNvGraphicFramePr/>
      </xdr:nvGraphicFramePr>
      <xdr:xfrm>
        <a:off x="8317080" y="704880"/>
        <a:ext cx="5039640" cy="287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7</xdr:col>
      <xdr:colOff>0</xdr:colOff>
      <xdr:row>18</xdr:row>
      <xdr:rowOff>161280</xdr:rowOff>
    </xdr:from>
    <xdr:to>
      <xdr:col>11</xdr:col>
      <xdr:colOff>372240</xdr:colOff>
      <xdr:row>31</xdr:row>
      <xdr:rowOff>190080</xdr:rowOff>
    </xdr:to>
    <xdr:graphicFrame>
      <xdr:nvGraphicFramePr>
        <xdr:cNvPr id="1" name="Chart 2"/>
        <xdr:cNvGraphicFramePr/>
      </xdr:nvGraphicFramePr>
      <xdr:xfrm>
        <a:off x="8317080" y="3981600"/>
        <a:ext cx="4319640" cy="251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G33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7" topLeftCell="A8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28"/>
    <col collapsed="false" customWidth="true" hidden="false" outlineLevel="0" max="3" min="3" style="0" width="22"/>
    <col collapsed="false" customWidth="true" hidden="false" outlineLevel="0" max="6" min="4" style="0" width="18"/>
    <col collapsed="false" customWidth="true" hidden="false" outlineLevel="0" max="7" min="7" style="0" width="28"/>
  </cols>
  <sheetData>
    <row r="2" customFormat="false" ht="15" hidden="false" customHeight="true" outlineLevel="0" collapsed="false">
      <c r="B2" s="1" t="s">
        <v>0</v>
      </c>
      <c r="C2" s="1"/>
      <c r="D2" s="1"/>
      <c r="E2" s="1"/>
      <c r="F2" s="1"/>
      <c r="G2" s="1"/>
    </row>
    <row r="3" customFormat="false" ht="27.75" hidden="false" customHeight="true" outlineLevel="0" collapsed="false">
      <c r="B3" s="2" t="s">
        <v>1</v>
      </c>
      <c r="C3" s="2"/>
      <c r="D3" s="2"/>
      <c r="E3" s="2"/>
      <c r="F3" s="2"/>
      <c r="G3" s="2"/>
    </row>
    <row r="4" customFormat="false" ht="15" hidden="false" customHeight="false" outlineLevel="0" collapsed="false">
      <c r="B4" s="3" t="s">
        <v>2</v>
      </c>
      <c r="C4" s="3"/>
      <c r="D4" s="3"/>
      <c r="E4" s="3"/>
      <c r="F4" s="3"/>
      <c r="G4" s="3"/>
    </row>
    <row r="6" customFormat="false" ht="17.35" hidden="false" customHeight="false" outlineLevel="0" collapsed="false">
      <c r="B6" s="4" t="s">
        <v>3</v>
      </c>
      <c r="C6" s="4"/>
      <c r="D6" s="4"/>
      <c r="E6" s="4"/>
      <c r="F6" s="4"/>
      <c r="G6" s="4"/>
    </row>
    <row r="8" customFormat="false" ht="42" hidden="false" customHeight="true" outlineLevel="0" collapsed="false">
      <c r="B8" s="5" t="s">
        <v>4</v>
      </c>
      <c r="C8" s="5"/>
      <c r="D8" s="6" t="s">
        <v>5</v>
      </c>
      <c r="E8" s="6"/>
      <c r="F8" s="6"/>
      <c r="G8" s="6"/>
    </row>
    <row r="9" customFormat="false" ht="42" hidden="false" customHeight="true" outlineLevel="0" collapsed="false">
      <c r="B9" s="5" t="s">
        <v>6</v>
      </c>
      <c r="C9" s="5"/>
      <c r="D9" s="6" t="s">
        <v>7</v>
      </c>
      <c r="E9" s="6"/>
      <c r="F9" s="6"/>
      <c r="G9" s="6"/>
    </row>
    <row r="10" customFormat="false" ht="42" hidden="false" customHeight="true" outlineLevel="0" collapsed="false">
      <c r="B10" s="5" t="s">
        <v>8</v>
      </c>
      <c r="C10" s="5"/>
      <c r="D10" s="6" t="s">
        <v>9</v>
      </c>
      <c r="E10" s="6"/>
      <c r="F10" s="6"/>
      <c r="G10" s="6"/>
    </row>
    <row r="11" customFormat="false" ht="42" hidden="false" customHeight="true" outlineLevel="0" collapsed="false">
      <c r="B11" s="5" t="s">
        <v>10</v>
      </c>
      <c r="C11" s="5"/>
      <c r="D11" s="6" t="s">
        <v>11</v>
      </c>
      <c r="E11" s="6"/>
      <c r="F11" s="6"/>
      <c r="G11" s="6"/>
    </row>
    <row r="12" customFormat="false" ht="42" hidden="false" customHeight="true" outlineLevel="0" collapsed="false">
      <c r="B12" s="5" t="s">
        <v>12</v>
      </c>
      <c r="C12" s="5"/>
      <c r="D12" s="6" t="s">
        <v>13</v>
      </c>
      <c r="E12" s="6"/>
      <c r="F12" s="6"/>
      <c r="G12" s="6"/>
    </row>
    <row r="13" customFormat="false" ht="42" hidden="false" customHeight="true" outlineLevel="0" collapsed="false">
      <c r="B13" s="5" t="s">
        <v>14</v>
      </c>
      <c r="C13" s="5"/>
      <c r="D13" s="6" t="s">
        <v>15</v>
      </c>
      <c r="E13" s="6"/>
      <c r="F13" s="6"/>
      <c r="G13" s="6"/>
    </row>
    <row r="15" customFormat="false" ht="17.35" hidden="false" customHeight="false" outlineLevel="0" collapsed="false">
      <c r="B15" s="4" t="s">
        <v>16</v>
      </c>
      <c r="C15" s="4"/>
      <c r="D15" s="4"/>
      <c r="E15" s="4"/>
      <c r="F15" s="4"/>
      <c r="G15" s="4"/>
    </row>
    <row r="16" customFormat="false" ht="36" hidden="false" customHeight="true" outlineLevel="0" collapsed="false">
      <c r="B16" s="7" t="s">
        <v>17</v>
      </c>
      <c r="C16" s="8" t="s">
        <v>18</v>
      </c>
      <c r="D16" s="8"/>
      <c r="E16" s="8"/>
      <c r="F16" s="8"/>
      <c r="G16" s="8"/>
    </row>
    <row r="17" customFormat="false" ht="36" hidden="false" customHeight="true" outlineLevel="0" collapsed="false">
      <c r="B17" s="7" t="s">
        <v>19</v>
      </c>
      <c r="C17" s="8" t="s">
        <v>20</v>
      </c>
      <c r="D17" s="8"/>
      <c r="E17" s="8"/>
      <c r="F17" s="8"/>
      <c r="G17" s="8"/>
    </row>
    <row r="18" customFormat="false" ht="36" hidden="false" customHeight="true" outlineLevel="0" collapsed="false">
      <c r="B18" s="7" t="s">
        <v>21</v>
      </c>
      <c r="C18" s="8" t="s">
        <v>22</v>
      </c>
      <c r="D18" s="8"/>
      <c r="E18" s="8"/>
      <c r="F18" s="8"/>
      <c r="G18" s="8"/>
    </row>
    <row r="19" customFormat="false" ht="36" hidden="false" customHeight="true" outlineLevel="0" collapsed="false">
      <c r="B19" s="7" t="s">
        <v>23</v>
      </c>
      <c r="C19" s="8" t="s">
        <v>24</v>
      </c>
      <c r="D19" s="8"/>
      <c r="E19" s="8"/>
      <c r="F19" s="8"/>
      <c r="G19" s="8"/>
    </row>
    <row r="21" customFormat="false" ht="17.35" hidden="false" customHeight="false" outlineLevel="0" collapsed="false">
      <c r="B21" s="4" t="s">
        <v>25</v>
      </c>
      <c r="C21" s="4"/>
      <c r="D21" s="4"/>
      <c r="E21" s="4"/>
      <c r="F21" s="4"/>
      <c r="G21" s="4"/>
    </row>
    <row r="22" customFormat="false" ht="15" hidden="false" customHeight="false" outlineLevel="0" collapsed="false">
      <c r="B22" s="9" t="s">
        <v>26</v>
      </c>
      <c r="C22" s="9"/>
      <c r="D22" s="9"/>
      <c r="E22" s="9"/>
      <c r="F22" s="9"/>
      <c r="G22" s="9"/>
    </row>
    <row r="23" customFormat="false" ht="15" hidden="false" customHeight="false" outlineLevel="0" collapsed="false">
      <c r="B23" s="9" t="s">
        <v>27</v>
      </c>
      <c r="C23" s="9"/>
      <c r="D23" s="9"/>
      <c r="E23" s="9"/>
      <c r="F23" s="9"/>
      <c r="G23" s="9"/>
    </row>
    <row r="24" customFormat="false" ht="15" hidden="false" customHeight="false" outlineLevel="0" collapsed="false">
      <c r="B24" s="9" t="s">
        <v>28</v>
      </c>
      <c r="C24" s="9"/>
      <c r="D24" s="9"/>
      <c r="E24" s="9"/>
      <c r="F24" s="9"/>
      <c r="G24" s="9"/>
    </row>
    <row r="25" customFormat="false" ht="15" hidden="false" customHeight="false" outlineLevel="0" collapsed="false">
      <c r="B25" s="9" t="s">
        <v>29</v>
      </c>
      <c r="C25" s="9"/>
      <c r="D25" s="9"/>
      <c r="E25" s="9"/>
      <c r="F25" s="9"/>
      <c r="G25" s="9"/>
    </row>
    <row r="26" customFormat="false" ht="15" hidden="false" customHeight="false" outlineLevel="0" collapsed="false">
      <c r="B26" s="9" t="s">
        <v>30</v>
      </c>
      <c r="C26" s="9"/>
      <c r="D26" s="9"/>
      <c r="E26" s="9"/>
      <c r="F26" s="9"/>
      <c r="G26" s="9"/>
    </row>
    <row r="27" customFormat="false" ht="15" hidden="false" customHeight="false" outlineLevel="0" collapsed="false">
      <c r="B27" s="9" t="s">
        <v>31</v>
      </c>
      <c r="C27" s="9"/>
      <c r="D27" s="9"/>
      <c r="E27" s="9"/>
      <c r="F27" s="9"/>
      <c r="G27" s="9"/>
    </row>
    <row r="29" customFormat="false" ht="15" hidden="false" customHeight="false" outlineLevel="0" collapsed="false">
      <c r="B29" s="10" t="s">
        <v>32</v>
      </c>
      <c r="C29" s="10"/>
      <c r="D29" s="10"/>
      <c r="E29" s="10"/>
      <c r="F29" s="10"/>
      <c r="G29" s="10"/>
    </row>
    <row r="31" customFormat="false" ht="31.5" hidden="false" customHeight="true" outlineLevel="0" collapsed="false">
      <c r="B31" s="11" t="s">
        <v>33</v>
      </c>
      <c r="C31" s="11"/>
      <c r="D31" s="11"/>
      <c r="E31" s="11"/>
      <c r="F31" s="11"/>
      <c r="G31" s="11"/>
    </row>
    <row r="33" customFormat="false" ht="15" hidden="false" customHeight="false" outlineLevel="0" collapsed="false">
      <c r="B33" s="12" t="s">
        <v>34</v>
      </c>
      <c r="C33" s="12"/>
      <c r="D33" s="12"/>
      <c r="E33" s="12"/>
      <c r="F33" s="12"/>
      <c r="G33" s="12"/>
    </row>
  </sheetData>
  <mergeCells count="31">
    <mergeCell ref="B2:G2"/>
    <mergeCell ref="B3:G3"/>
    <mergeCell ref="B4:G4"/>
    <mergeCell ref="B6:G6"/>
    <mergeCell ref="B8:C8"/>
    <mergeCell ref="D8:G8"/>
    <mergeCell ref="B9:C9"/>
    <mergeCell ref="D9:G9"/>
    <mergeCell ref="B10:C10"/>
    <mergeCell ref="D10:G10"/>
    <mergeCell ref="B11:C11"/>
    <mergeCell ref="D11:G11"/>
    <mergeCell ref="B12:C12"/>
    <mergeCell ref="D12:G12"/>
    <mergeCell ref="B13:C13"/>
    <mergeCell ref="D13:G13"/>
    <mergeCell ref="B15:G15"/>
    <mergeCell ref="C16:G16"/>
    <mergeCell ref="C17:G17"/>
    <mergeCell ref="C18:G18"/>
    <mergeCell ref="C19:G19"/>
    <mergeCell ref="B21:G21"/>
    <mergeCell ref="B22:G22"/>
    <mergeCell ref="B23:G23"/>
    <mergeCell ref="B24:G24"/>
    <mergeCell ref="B25:G25"/>
    <mergeCell ref="B26:G26"/>
    <mergeCell ref="B27:G27"/>
    <mergeCell ref="B29:G29"/>
    <mergeCell ref="B31:G31"/>
    <mergeCell ref="B33:G33"/>
  </mergeCells>
  <printOptions headings="false" gridLines="false" gridLinesSet="true" horizontalCentered="false" verticalCentered="false"/>
  <pageMargins left="0.5" right="0.5" top="0.6" bottom="0.6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L4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8"/>
    <col collapsed="false" customWidth="true" hidden="false" outlineLevel="0" max="2" min="2" style="0" width="16"/>
    <col collapsed="false" customWidth="true" hidden="false" outlineLevel="0" max="3" min="3" style="0" width="14"/>
    <col collapsed="false" customWidth="true" hidden="false" outlineLevel="0" max="4" min="4" style="0" width="16"/>
    <col collapsed="false" customWidth="true" hidden="false" outlineLevel="0" max="5" min="5" style="0" width="14"/>
    <col collapsed="false" customWidth="true" hidden="false" outlineLevel="0" max="6" min="6" style="0" width="16"/>
    <col collapsed="false" customWidth="true" hidden="false" outlineLevel="0" max="12" min="7" style="0" width="14"/>
  </cols>
  <sheetData>
    <row r="1" customFormat="false" ht="25.5" hidden="false" customHeight="true" outlineLevel="0" collapsed="false">
      <c r="A1" s="13" t="s">
        <v>35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</row>
    <row r="2" customFormat="false" ht="15" hidden="false" customHeight="false" outlineLevel="0" collapsed="false">
      <c r="A2" s="14" t="str">
        <f aca="false">Assumptions!C5&amp;"   •   "&amp;Assumptions!C6&amp;"   •   "&amp;TEXT(Assumptions!C7,"YYYY-MM-DD")&amp;" to "&amp;TEXT(Assumptions!C8,"YYYY-MM-DD")</f>
        <v>Sample Aerospace Machining — Orlando   •   FY2026 Q3   •   2026-07-01 to 2026-09-30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</row>
    <row r="4" customFormat="false" ht="15" hidden="false" customHeight="false" outlineLevel="0" collapsed="false">
      <c r="A4" s="15" t="s">
        <v>36</v>
      </c>
      <c r="B4" s="15" t="s">
        <v>37</v>
      </c>
      <c r="C4" s="15" t="s">
        <v>38</v>
      </c>
      <c r="D4" s="15" t="s">
        <v>39</v>
      </c>
      <c r="E4" s="15" t="s">
        <v>40</v>
      </c>
      <c r="F4" s="15" t="s">
        <v>41</v>
      </c>
    </row>
    <row r="5" customFormat="false" ht="24" hidden="false" customHeight="true" outlineLevel="0" collapsed="false">
      <c r="A5" s="16" t="n">
        <f aca="false">Assumptions!C9</f>
        <v>2450000</v>
      </c>
      <c r="B5" s="17" t="n">
        <f aca="false">Assumptions!C10</f>
        <v>18500</v>
      </c>
      <c r="C5" s="16" t="n">
        <f aca="false">'COQ Budget'!C43</f>
        <v>138660.355</v>
      </c>
      <c r="D5" s="18" t="n">
        <f aca="false">IF(Assumptions!C9=0,0,C5/Assumptions!C9)</f>
        <v>0.0565960632653061</v>
      </c>
      <c r="E5" s="18" t="n">
        <f aca="false">Assumptions!C15</f>
        <v>0.04</v>
      </c>
      <c r="F5" s="18" t="n">
        <f aca="false">D5-E5</f>
        <v>0.0165960632653061</v>
      </c>
    </row>
    <row r="7" customFormat="false" ht="15" hidden="false" customHeight="false" outlineLevel="0" collapsed="false">
      <c r="A7" s="19" t="s">
        <v>42</v>
      </c>
      <c r="B7" s="19" t="s">
        <v>43</v>
      </c>
      <c r="C7" s="19" t="s">
        <v>44</v>
      </c>
      <c r="D7" s="19" t="s">
        <v>45</v>
      </c>
      <c r="E7" s="19" t="s">
        <v>46</v>
      </c>
      <c r="F7" s="19" t="s">
        <v>47</v>
      </c>
    </row>
    <row r="8" customFormat="false" ht="24" hidden="false" customHeight="true" outlineLevel="0" collapsed="false">
      <c r="A8" s="20" t="n">
        <f aca="false">'Scrap Log'!I55</f>
        <v>55</v>
      </c>
      <c r="B8" s="21" t="n">
        <f aca="false">'Scrap Log'!R55</f>
        <v>9225.705</v>
      </c>
      <c r="C8" s="22" t="n">
        <f aca="false">IF(Assumptions!C10=0,0,A8/Assumptions!C10)</f>
        <v>0.00297297297297297</v>
      </c>
      <c r="D8" s="20" t="n">
        <f aca="false">'Rework Log'!H55</f>
        <v>42</v>
      </c>
      <c r="E8" s="21" t="n">
        <f aca="false">'Rework Log'!R55</f>
        <v>3034.65</v>
      </c>
      <c r="F8" s="22" t="n">
        <f aca="false">IF(Assumptions!C10=0,0,D8/Assumptions!C10)</f>
        <v>0.00227027027027027</v>
      </c>
    </row>
    <row r="10" customFormat="false" ht="16.15" hidden="false" customHeight="false" outlineLevel="0" collapsed="false">
      <c r="A10" s="23" t="s">
        <v>48</v>
      </c>
    </row>
    <row r="11" customFormat="false" ht="15" hidden="false" customHeight="false" outlineLevel="0" collapsed="false">
      <c r="A11" s="24" t="s">
        <v>49</v>
      </c>
      <c r="B11" s="24" t="s">
        <v>50</v>
      </c>
      <c r="C11" s="24" t="s">
        <v>51</v>
      </c>
      <c r="D11" s="24" t="s">
        <v>52</v>
      </c>
    </row>
    <row r="12" customFormat="false" ht="15" hidden="false" customHeight="false" outlineLevel="0" collapsed="false">
      <c r="A12" s="25" t="s">
        <v>53</v>
      </c>
      <c r="B12" s="26" t="n">
        <f aca="false">'COQ Budget'!C35</f>
        <v>45700</v>
      </c>
      <c r="C12" s="27" t="n">
        <f aca="false">IF($B$16=0,0,B12/$B$16)</f>
        <v>0.329582309233234</v>
      </c>
      <c r="D12" s="27" t="n">
        <f aca="false">IF(Assumptions!$C$9=0,0,B12/Assumptions!$C$9)</f>
        <v>0.0186530612244898</v>
      </c>
    </row>
    <row r="13" customFormat="false" ht="15" hidden="false" customHeight="false" outlineLevel="0" collapsed="false">
      <c r="A13" s="25" t="s">
        <v>54</v>
      </c>
      <c r="B13" s="26" t="n">
        <f aca="false">'COQ Budget'!C36</f>
        <v>56400</v>
      </c>
      <c r="C13" s="27" t="n">
        <f aca="false">IF($B$16=0,0,B13/$B$16)</f>
        <v>0.406749283167492</v>
      </c>
      <c r="D13" s="27" t="n">
        <f aca="false">IF(Assumptions!$C$9=0,0,B13/Assumptions!$C$9)</f>
        <v>0.0230204081632653</v>
      </c>
    </row>
    <row r="14" customFormat="false" ht="15" hidden="false" customHeight="false" outlineLevel="0" collapsed="false">
      <c r="A14" s="25" t="s">
        <v>55</v>
      </c>
      <c r="B14" s="26" t="n">
        <f aca="false">'COQ Budget'!C42</f>
        <v>18560.355</v>
      </c>
      <c r="C14" s="27" t="n">
        <f aca="false">IF($B$16=0,0,B14/$B$16)</f>
        <v>0.133854806588372</v>
      </c>
      <c r="D14" s="27" t="n">
        <f aca="false">IF(Assumptions!$C$9=0,0,B14/Assumptions!$C$9)</f>
        <v>0.00757565510204082</v>
      </c>
    </row>
    <row r="15" customFormat="false" ht="15" hidden="false" customHeight="false" outlineLevel="0" collapsed="false">
      <c r="A15" s="25" t="s">
        <v>56</v>
      </c>
      <c r="B15" s="26" t="n">
        <f aca="false">'COQ Budget'!C38</f>
        <v>18000</v>
      </c>
      <c r="C15" s="27" t="n">
        <f aca="false">IF($B$16=0,0,B15/$B$16)</f>
        <v>0.129813601010902</v>
      </c>
      <c r="D15" s="27" t="n">
        <f aca="false">IF(Assumptions!$C$9=0,0,B15/Assumptions!$C$9)</f>
        <v>0.0073469387755102</v>
      </c>
    </row>
    <row r="16" customFormat="false" ht="15" hidden="false" customHeight="false" outlineLevel="0" collapsed="false">
      <c r="A16" s="28" t="s">
        <v>57</v>
      </c>
      <c r="B16" s="29" t="n">
        <f aca="false">'COQ Budget'!C43</f>
        <v>138660.355</v>
      </c>
      <c r="C16" s="30" t="n">
        <f aca="false">IF($B$16=0,0,B16/$B$16)</f>
        <v>1</v>
      </c>
      <c r="D16" s="30" t="n">
        <f aca="false">IF(Assumptions!$C$9=0,0,B16/Assumptions!$C$9)</f>
        <v>0.0565960632653061</v>
      </c>
    </row>
    <row r="18" customFormat="false" ht="16.15" hidden="false" customHeight="false" outlineLevel="0" collapsed="false">
      <c r="A18" s="23" t="s">
        <v>58</v>
      </c>
    </row>
    <row r="19" customFormat="false" ht="15" hidden="false" customHeight="false" outlineLevel="0" collapsed="false">
      <c r="A19" s="31" t="s">
        <v>59</v>
      </c>
      <c r="B19" s="31" t="s">
        <v>50</v>
      </c>
      <c r="C19" s="31" t="s">
        <v>60</v>
      </c>
    </row>
    <row r="20" customFormat="false" ht="15" hidden="false" customHeight="false" outlineLevel="0" collapsed="false">
      <c r="A20" s="32" t="s">
        <v>61</v>
      </c>
      <c r="B20" s="26" t="n">
        <f aca="false">'COQ Budget'!C40</f>
        <v>9225.705</v>
      </c>
      <c r="C20" s="27" t="n">
        <f aca="false">IF($B$23=0,0,B20/$B$23)</f>
        <v>0.497065115403235</v>
      </c>
    </row>
    <row r="21" customFormat="false" ht="15" hidden="false" customHeight="false" outlineLevel="0" collapsed="false">
      <c r="A21" s="32" t="s">
        <v>62</v>
      </c>
      <c r="B21" s="26" t="n">
        <f aca="false">'COQ Budget'!C41</f>
        <v>3034.65</v>
      </c>
      <c r="C21" s="27" t="n">
        <f aca="false">IF($B$23=0,0,B21/$B$23)</f>
        <v>0.163501721815127</v>
      </c>
    </row>
    <row r="22" customFormat="false" ht="15" hidden="false" customHeight="false" outlineLevel="0" collapsed="false">
      <c r="A22" s="32" t="s">
        <v>63</v>
      </c>
      <c r="B22" s="26" t="n">
        <f aca="false">'COQ Budget'!C37</f>
        <v>6300</v>
      </c>
      <c r="C22" s="27" t="n">
        <f aca="false">IF($B$23=0,0,B22/$B$23)</f>
        <v>0.339433162781639</v>
      </c>
    </row>
    <row r="23" customFormat="false" ht="15" hidden="false" customHeight="false" outlineLevel="0" collapsed="false">
      <c r="A23" s="33" t="s">
        <v>64</v>
      </c>
      <c r="B23" s="34" t="n">
        <f aca="false">B20+B21+B22</f>
        <v>18560.355</v>
      </c>
      <c r="C23" s="27" t="n">
        <f aca="false">IF($B$23=0,0,B23/$B$23)</f>
        <v>1</v>
      </c>
    </row>
    <row r="25" customFormat="false" ht="16.15" hidden="false" customHeight="false" outlineLevel="0" collapsed="false">
      <c r="A25" s="23" t="s">
        <v>65</v>
      </c>
    </row>
    <row r="26" customFormat="false" ht="15" hidden="false" customHeight="false" outlineLevel="0" collapsed="false">
      <c r="A26" s="35" t="s">
        <v>66</v>
      </c>
      <c r="B26" s="35" t="s">
        <v>67</v>
      </c>
      <c r="C26" s="35" t="s">
        <v>68</v>
      </c>
    </row>
    <row r="27" customFormat="false" ht="15" hidden="false" customHeight="false" outlineLevel="0" collapsed="false">
      <c r="A27" s="36" t="str">
        <f aca="false">'By Part'!A5</f>
        <v>Aero-Bracket-210</v>
      </c>
      <c r="B27" s="37" t="n">
        <f aca="false">'By Part'!F5</f>
        <v>1321.125</v>
      </c>
      <c r="C27" s="38" t="n">
        <f aca="false">'By Part'!G5</f>
        <v>0.107755852094005</v>
      </c>
    </row>
    <row r="28" customFormat="false" ht="15" hidden="false" customHeight="false" outlineLevel="0" collapsed="false">
      <c r="A28" s="36" t="str">
        <f aca="false">'By Part'!A6</f>
        <v>Manifold-88</v>
      </c>
      <c r="B28" s="37" t="n">
        <f aca="false">'By Part'!F6</f>
        <v>2239.7875</v>
      </c>
      <c r="C28" s="38" t="n">
        <f aca="false">'By Part'!G6</f>
        <v>0.182685370855901</v>
      </c>
    </row>
    <row r="29" customFormat="false" ht="15" hidden="false" customHeight="false" outlineLevel="0" collapsed="false">
      <c r="A29" s="36" t="str">
        <f aca="false">'By Part'!A7</f>
        <v>Pin-HS-12</v>
      </c>
      <c r="B29" s="37" t="n">
        <f aca="false">'By Part'!F7</f>
        <v>984.655</v>
      </c>
      <c r="C29" s="38" t="n">
        <f aca="false">'By Part'!G7</f>
        <v>0.0803121116802898</v>
      </c>
    </row>
    <row r="30" customFormat="false" ht="15" hidden="false" customHeight="false" outlineLevel="0" collapsed="false">
      <c r="A30" s="36" t="str">
        <f aca="false">'By Part'!A8</f>
        <v>Housing-Delta</v>
      </c>
      <c r="B30" s="37" t="n">
        <f aca="false">'By Part'!F8</f>
        <v>3788.7125</v>
      </c>
      <c r="C30" s="38" t="n">
        <f aca="false">'By Part'!G8</f>
        <v>0.309021435349955</v>
      </c>
    </row>
    <row r="31" customFormat="false" ht="15" hidden="false" customHeight="false" outlineLevel="0" collapsed="false">
      <c r="A31" s="36" t="str">
        <f aca="false">'By Part'!A9</f>
        <v>Fitting-Ti-9</v>
      </c>
      <c r="B31" s="37" t="n">
        <f aca="false">'By Part'!F9</f>
        <v>2531.5</v>
      </c>
      <c r="C31" s="38" t="n">
        <f aca="false">'By Part'!G9</f>
        <v>0.206478523664282</v>
      </c>
    </row>
    <row r="32" customFormat="false" ht="15" hidden="false" customHeight="false" outlineLevel="0" collapsed="false">
      <c r="A32" s="36" t="str">
        <f aca="false">'By Part'!A10</f>
        <v>Link-Arm-4</v>
      </c>
      <c r="B32" s="37" t="n">
        <f aca="false">'By Part'!F10</f>
        <v>1394.575</v>
      </c>
      <c r="C32" s="38" t="n">
        <f aca="false">'By Part'!G10</f>
        <v>0.113746706355566</v>
      </c>
    </row>
    <row r="34" customFormat="false" ht="16.15" hidden="false" customHeight="false" outlineLevel="0" collapsed="false">
      <c r="A34" s="23" t="s">
        <v>69</v>
      </c>
    </row>
    <row r="35" customFormat="false" ht="18" hidden="false" customHeight="true" outlineLevel="0" collapsed="false">
      <c r="A35" s="39" t="s">
        <v>70</v>
      </c>
      <c r="B35" s="39"/>
      <c r="C35" s="39"/>
      <c r="D35" s="39"/>
      <c r="E35" s="39"/>
      <c r="F35" s="39"/>
    </row>
    <row r="36" customFormat="false" ht="18" hidden="false" customHeight="true" outlineLevel="0" collapsed="false">
      <c r="A36" s="39" t="s">
        <v>71</v>
      </c>
      <c r="B36" s="39"/>
      <c r="C36" s="39"/>
      <c r="D36" s="39"/>
      <c r="E36" s="39"/>
      <c r="F36" s="39"/>
    </row>
    <row r="37" customFormat="false" ht="18" hidden="false" customHeight="true" outlineLevel="0" collapsed="false">
      <c r="A37" s="39" t="s">
        <v>72</v>
      </c>
      <c r="B37" s="39"/>
      <c r="C37" s="39"/>
      <c r="D37" s="39"/>
      <c r="E37" s="39"/>
      <c r="F37" s="39"/>
    </row>
    <row r="38" customFormat="false" ht="18" hidden="false" customHeight="true" outlineLevel="0" collapsed="false">
      <c r="A38" s="39" t="s">
        <v>73</v>
      </c>
      <c r="B38" s="39"/>
      <c r="C38" s="39"/>
      <c r="D38" s="39"/>
      <c r="E38" s="39"/>
      <c r="F38" s="39"/>
    </row>
    <row r="39" customFormat="false" ht="18" hidden="false" customHeight="true" outlineLevel="0" collapsed="false">
      <c r="A39" s="39" t="s">
        <v>74</v>
      </c>
      <c r="B39" s="39"/>
      <c r="C39" s="39"/>
      <c r="D39" s="39"/>
      <c r="E39" s="39"/>
      <c r="F39" s="39"/>
    </row>
    <row r="41" customFormat="false" ht="15" hidden="false" customHeight="false" outlineLevel="0" collapsed="false">
      <c r="A41" s="11" t="s">
        <v>75</v>
      </c>
      <c r="B41" s="11"/>
      <c r="C41" s="11"/>
      <c r="D41" s="11"/>
      <c r="E41" s="11"/>
      <c r="F41" s="11"/>
    </row>
  </sheetData>
  <mergeCells count="8">
    <mergeCell ref="A1:L1"/>
    <mergeCell ref="A2:L2"/>
    <mergeCell ref="A35:F35"/>
    <mergeCell ref="A36:F36"/>
    <mergeCell ref="A37:F37"/>
    <mergeCell ref="A38:F38"/>
    <mergeCell ref="A39:F39"/>
    <mergeCell ref="A41:F41"/>
  </mergeCells>
  <conditionalFormatting sqref="D5">
    <cfRule type="cellIs" priority="2" operator="greaterThan" aboveAverage="0" equalAverage="0" bottom="0" percent="0" rank="0" text="" dxfId="0">
      <formula>E5</formula>
    </cfRule>
    <cfRule type="cellIs" priority="3" operator="lessThanOrEqual" aboveAverage="0" equalAverage="0" bottom="0" percent="0" rank="0" text="" dxfId="1">
      <formula>E5</formula>
    </cfRule>
  </conditionalFormatting>
  <printOptions headings="false" gridLines="false" gridLinesSet="true" horizontalCentered="false" verticalCentered="false"/>
  <pageMargins left="0.4" right="0.4" top="0.5" bottom="0.5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2:F3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42"/>
    <col collapsed="false" customWidth="true" hidden="false" outlineLevel="0" max="3" min="3" style="0" width="22"/>
    <col collapsed="false" customWidth="true" hidden="false" outlineLevel="0" max="4" min="4" style="0" width="28"/>
    <col collapsed="false" customWidth="true" hidden="false" outlineLevel="0" max="5" min="5" style="0" width="36"/>
    <col collapsed="false" customWidth="true" hidden="false" outlineLevel="0" max="6" min="6" style="0" width="22"/>
  </cols>
  <sheetData>
    <row r="2" customFormat="false" ht="24" hidden="false" customHeight="true" outlineLevel="0" collapsed="false">
      <c r="B2" s="40" t="s">
        <v>76</v>
      </c>
      <c r="C2" s="40"/>
      <c r="D2" s="40"/>
      <c r="E2" s="40"/>
    </row>
    <row r="4" customFormat="false" ht="15" hidden="false" customHeight="false" outlineLevel="0" collapsed="false">
      <c r="A4" s="24"/>
      <c r="B4" s="24" t="s">
        <v>77</v>
      </c>
      <c r="C4" s="24" t="s">
        <v>78</v>
      </c>
      <c r="D4" s="24" t="s">
        <v>79</v>
      </c>
    </row>
    <row r="5" customFormat="false" ht="21.75" hidden="false" customHeight="true" outlineLevel="0" collapsed="false">
      <c r="B5" s="41" t="s">
        <v>80</v>
      </c>
      <c r="C5" s="42" t="s">
        <v>81</v>
      </c>
      <c r="D5" s="43" t="s">
        <v>82</v>
      </c>
      <c r="E5" s="43"/>
      <c r="F5" s="43"/>
    </row>
    <row r="6" customFormat="false" ht="21.75" hidden="false" customHeight="true" outlineLevel="0" collapsed="false">
      <c r="B6" s="41" t="s">
        <v>83</v>
      </c>
      <c r="C6" s="42" t="s">
        <v>84</v>
      </c>
      <c r="D6" s="43" t="s">
        <v>85</v>
      </c>
      <c r="E6" s="43"/>
      <c r="F6" s="43"/>
    </row>
    <row r="7" customFormat="false" ht="21.75" hidden="false" customHeight="true" outlineLevel="0" collapsed="false">
      <c r="B7" s="41" t="s">
        <v>86</v>
      </c>
      <c r="C7" s="44" t="s">
        <v>87</v>
      </c>
      <c r="D7" s="43" t="s">
        <v>88</v>
      </c>
      <c r="E7" s="43"/>
      <c r="F7" s="43"/>
    </row>
    <row r="8" customFormat="false" ht="21.75" hidden="false" customHeight="true" outlineLevel="0" collapsed="false">
      <c r="B8" s="41" t="s">
        <v>89</v>
      </c>
      <c r="C8" s="44" t="s">
        <v>90</v>
      </c>
      <c r="D8" s="43"/>
      <c r="E8" s="43"/>
      <c r="F8" s="43"/>
    </row>
    <row r="9" customFormat="false" ht="21.75" hidden="false" customHeight="true" outlineLevel="0" collapsed="false">
      <c r="B9" s="41" t="s">
        <v>91</v>
      </c>
      <c r="C9" s="45" t="n">
        <v>2450000</v>
      </c>
      <c r="D9" s="43" t="s">
        <v>92</v>
      </c>
      <c r="E9" s="43"/>
      <c r="F9" s="43"/>
    </row>
    <row r="10" customFormat="false" ht="21.75" hidden="false" customHeight="true" outlineLevel="0" collapsed="false">
      <c r="B10" s="41" t="s">
        <v>93</v>
      </c>
      <c r="C10" s="46" t="n">
        <v>18500</v>
      </c>
      <c r="D10" s="43" t="s">
        <v>94</v>
      </c>
      <c r="E10" s="43"/>
      <c r="F10" s="43"/>
    </row>
    <row r="11" customFormat="false" ht="21.75" hidden="false" customHeight="true" outlineLevel="0" collapsed="false">
      <c r="B11" s="41" t="s">
        <v>95</v>
      </c>
      <c r="C11" s="47" t="n">
        <v>32.5</v>
      </c>
      <c r="D11" s="43" t="s">
        <v>96</v>
      </c>
      <c r="E11" s="43"/>
      <c r="F11" s="43"/>
    </row>
    <row r="12" customFormat="false" ht="21.75" hidden="false" customHeight="true" outlineLevel="0" collapsed="false">
      <c r="B12" s="41" t="s">
        <v>97</v>
      </c>
      <c r="C12" s="48" t="n">
        <v>0.85</v>
      </c>
      <c r="D12" s="43" t="s">
        <v>98</v>
      </c>
      <c r="E12" s="43"/>
      <c r="F12" s="43"/>
    </row>
    <row r="13" customFormat="false" ht="21.75" hidden="false" customHeight="true" outlineLevel="0" collapsed="false">
      <c r="B13" s="41" t="s">
        <v>99</v>
      </c>
      <c r="C13" s="49" t="n">
        <f aca="false">C11*(1+C12)</f>
        <v>60.125</v>
      </c>
      <c r="D13" s="43" t="s">
        <v>100</v>
      </c>
      <c r="E13" s="43"/>
      <c r="F13" s="43"/>
    </row>
    <row r="14" customFormat="false" ht="21.75" hidden="false" customHeight="true" outlineLevel="0" collapsed="false">
      <c r="B14" s="41" t="s">
        <v>101</v>
      </c>
      <c r="C14" s="47" t="n">
        <v>4.25</v>
      </c>
      <c r="D14" s="43" t="s">
        <v>102</v>
      </c>
      <c r="E14" s="43"/>
      <c r="F14" s="43"/>
    </row>
    <row r="15" customFormat="false" ht="21.75" hidden="false" customHeight="true" outlineLevel="0" collapsed="false">
      <c r="B15" s="41" t="s">
        <v>103</v>
      </c>
      <c r="C15" s="48" t="n">
        <v>0.04</v>
      </c>
      <c r="D15" s="43" t="s">
        <v>104</v>
      </c>
      <c r="E15" s="43"/>
      <c r="F15" s="43"/>
    </row>
    <row r="16" customFormat="false" ht="21.75" hidden="false" customHeight="true" outlineLevel="0" collapsed="false">
      <c r="B16" s="41" t="s">
        <v>105</v>
      </c>
      <c r="C16" s="48" t="n">
        <v>0.012</v>
      </c>
      <c r="D16" s="43" t="s">
        <v>106</v>
      </c>
      <c r="E16" s="43"/>
      <c r="F16" s="43"/>
    </row>
    <row r="17" customFormat="false" ht="21.75" hidden="false" customHeight="true" outlineLevel="0" collapsed="false">
      <c r="B17" s="41" t="s">
        <v>107</v>
      </c>
      <c r="C17" s="48" t="n">
        <v>0.025</v>
      </c>
      <c r="D17" s="43" t="s">
        <v>108</v>
      </c>
      <c r="E17" s="43"/>
      <c r="F17" s="43"/>
    </row>
    <row r="18" customFormat="false" ht="21.75" hidden="false" customHeight="true" outlineLevel="0" collapsed="false">
      <c r="B18" s="41" t="s">
        <v>109</v>
      </c>
      <c r="C18" s="42" t="s">
        <v>110</v>
      </c>
      <c r="D18" s="43"/>
      <c r="E18" s="43"/>
      <c r="F18" s="43"/>
    </row>
    <row r="19" customFormat="false" ht="21.75" hidden="false" customHeight="true" outlineLevel="0" collapsed="false">
      <c r="B19" s="41" t="s">
        <v>111</v>
      </c>
      <c r="C19" s="42"/>
      <c r="D19" s="43"/>
      <c r="E19" s="43"/>
      <c r="F19" s="43"/>
    </row>
    <row r="20" customFormat="false" ht="21.75" hidden="false" customHeight="true" outlineLevel="0" collapsed="false">
      <c r="B20" s="41" t="s">
        <v>112</v>
      </c>
      <c r="C20" s="44" t="s">
        <v>113</v>
      </c>
      <c r="D20" s="43"/>
      <c r="E20" s="43"/>
      <c r="F20" s="43"/>
    </row>
    <row r="23" customFormat="false" ht="15" hidden="false" customHeight="false" outlineLevel="0" collapsed="false">
      <c r="B23" s="50" t="s">
        <v>114</v>
      </c>
      <c r="D23" s="50" t="s">
        <v>115</v>
      </c>
    </row>
    <row r="24" customFormat="false" ht="15" hidden="false" customHeight="false" outlineLevel="0" collapsed="false">
      <c r="B24" s="51" t="s">
        <v>116</v>
      </c>
      <c r="D24" s="51" t="s">
        <v>117</v>
      </c>
      <c r="E24" s="51" t="s">
        <v>118</v>
      </c>
    </row>
    <row r="25" customFormat="false" ht="15" hidden="false" customHeight="false" outlineLevel="0" collapsed="false">
      <c r="B25" s="42" t="s">
        <v>119</v>
      </c>
      <c r="D25" s="42" t="s">
        <v>120</v>
      </c>
      <c r="E25" s="52" t="s">
        <v>121</v>
      </c>
    </row>
    <row r="26" customFormat="false" ht="15" hidden="false" customHeight="false" outlineLevel="0" collapsed="false">
      <c r="B26" s="42" t="s">
        <v>122</v>
      </c>
      <c r="D26" s="42" t="s">
        <v>123</v>
      </c>
      <c r="E26" s="52" t="s">
        <v>124</v>
      </c>
    </row>
    <row r="27" customFormat="false" ht="15" hidden="false" customHeight="false" outlineLevel="0" collapsed="false">
      <c r="B27" s="42" t="s">
        <v>125</v>
      </c>
      <c r="D27" s="42" t="s">
        <v>126</v>
      </c>
      <c r="E27" s="52" t="s">
        <v>127</v>
      </c>
    </row>
    <row r="28" customFormat="false" ht="15" hidden="false" customHeight="false" outlineLevel="0" collapsed="false">
      <c r="B28" s="42" t="s">
        <v>128</v>
      </c>
      <c r="D28" s="42" t="s">
        <v>129</v>
      </c>
      <c r="E28" s="52" t="s">
        <v>130</v>
      </c>
    </row>
    <row r="29" customFormat="false" ht="15" hidden="false" customHeight="false" outlineLevel="0" collapsed="false">
      <c r="B29" s="42" t="s">
        <v>131</v>
      </c>
      <c r="D29" s="42" t="s">
        <v>132</v>
      </c>
      <c r="E29" s="52" t="s">
        <v>133</v>
      </c>
    </row>
    <row r="30" customFormat="false" ht="15" hidden="false" customHeight="false" outlineLevel="0" collapsed="false">
      <c r="B30" s="42" t="s">
        <v>134</v>
      </c>
      <c r="D30" s="42" t="s">
        <v>135</v>
      </c>
      <c r="E30" s="52" t="s">
        <v>136</v>
      </c>
    </row>
    <row r="31" customFormat="false" ht="15" hidden="false" customHeight="false" outlineLevel="0" collapsed="false">
      <c r="B31" s="42" t="s">
        <v>137</v>
      </c>
      <c r="D31" s="42" t="s">
        <v>138</v>
      </c>
      <c r="E31" s="52" t="s">
        <v>139</v>
      </c>
    </row>
    <row r="32" customFormat="false" ht="15" hidden="false" customHeight="false" outlineLevel="0" collapsed="false">
      <c r="B32" s="42" t="s">
        <v>140</v>
      </c>
      <c r="D32" s="42" t="s">
        <v>141</v>
      </c>
      <c r="E32" s="52" t="s">
        <v>142</v>
      </c>
    </row>
    <row r="33" customFormat="false" ht="15" hidden="false" customHeight="false" outlineLevel="0" collapsed="false">
      <c r="B33" s="42" t="s">
        <v>143</v>
      </c>
      <c r="D33" s="42" t="s">
        <v>144</v>
      </c>
      <c r="E33" s="52" t="s">
        <v>145</v>
      </c>
    </row>
    <row r="34" customFormat="false" ht="15" hidden="false" customHeight="false" outlineLevel="0" collapsed="false">
      <c r="B34" s="42" t="s">
        <v>146</v>
      </c>
      <c r="D34" s="42" t="s">
        <v>147</v>
      </c>
      <c r="E34" s="52" t="s">
        <v>148</v>
      </c>
    </row>
    <row r="35" customFormat="false" ht="15" hidden="false" customHeight="false" outlineLevel="0" collapsed="false">
      <c r="B35" s="42" t="s">
        <v>149</v>
      </c>
      <c r="D35" s="42" t="s">
        <v>150</v>
      </c>
      <c r="E35" s="52" t="s">
        <v>151</v>
      </c>
    </row>
    <row r="36" customFormat="false" ht="15" hidden="false" customHeight="false" outlineLevel="0" collapsed="false">
      <c r="D36" s="42" t="s">
        <v>152</v>
      </c>
      <c r="E36" s="52" t="s">
        <v>153</v>
      </c>
    </row>
    <row r="38" customFormat="false" ht="15" hidden="false" customHeight="false" outlineLevel="0" collapsed="false">
      <c r="B38" s="53" t="s">
        <v>154</v>
      </c>
    </row>
  </sheetData>
  <mergeCells count="17">
    <mergeCell ref="B2:E2"/>
    <mergeCell ref="D5:F5"/>
    <mergeCell ref="D6:F6"/>
    <mergeCell ref="D7:F7"/>
    <mergeCell ref="D8:F8"/>
    <mergeCell ref="D9:F9"/>
    <mergeCell ref="D10:F10"/>
    <mergeCell ref="D11:F11"/>
    <mergeCell ref="D12:F12"/>
    <mergeCell ref="D13:F13"/>
    <mergeCell ref="D14:F14"/>
    <mergeCell ref="D15:F15"/>
    <mergeCell ref="D16:F16"/>
    <mergeCell ref="D17:F17"/>
    <mergeCell ref="D18:F18"/>
    <mergeCell ref="D19:F19"/>
    <mergeCell ref="D20:F20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R5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1" style="0" width="12"/>
    <col collapsed="false" customWidth="true" hidden="false" outlineLevel="0" max="3" min="3" style="0" width="18"/>
    <col collapsed="false" customWidth="true" hidden="false" outlineLevel="0" max="4" min="4" style="0" width="8"/>
    <col collapsed="false" customWidth="true" hidden="false" outlineLevel="0" max="5" min="5" style="0" width="12"/>
    <col collapsed="false" customWidth="true" hidden="false" outlineLevel="0" max="6" min="6" style="0" width="16"/>
    <col collapsed="false" customWidth="true" hidden="false" outlineLevel="0" max="9" min="7" style="0" width="12"/>
    <col collapsed="false" customWidth="true" hidden="false" outlineLevel="0" max="11" min="10" style="0" width="14"/>
    <col collapsed="false" customWidth="true" hidden="false" outlineLevel="0" max="12" min="12" style="0" width="16"/>
    <col collapsed="false" customWidth="true" hidden="false" outlineLevel="0" max="13" min="13" style="0" width="14"/>
    <col collapsed="false" customWidth="true" hidden="false" outlineLevel="0" max="14" min="14" style="0" width="32"/>
    <col collapsed="false" customWidth="true" hidden="false" outlineLevel="0" max="16" min="15" style="0" width="16"/>
    <col collapsed="false" customWidth="true" hidden="false" outlineLevel="0" max="17" min="17" style="0" width="14"/>
    <col collapsed="false" customWidth="true" hidden="false" outlineLevel="0" max="18" min="18" style="0" width="16"/>
  </cols>
  <sheetData>
    <row r="1" customFormat="false" ht="19.7" hidden="false" customHeight="false" outlineLevel="0" collapsed="false">
      <c r="A1" s="40" t="s">
        <v>155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</row>
    <row r="2" customFormat="false" ht="15" hidden="false" customHeight="false" outlineLevel="0" collapsed="false">
      <c r="A2" s="54" t="s">
        <v>156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</row>
    <row r="4" customFormat="false" ht="36" hidden="false" customHeight="true" outlineLevel="0" collapsed="false">
      <c r="A4" s="15" t="s">
        <v>157</v>
      </c>
      <c r="B4" s="15" t="s">
        <v>158</v>
      </c>
      <c r="C4" s="15" t="s">
        <v>159</v>
      </c>
      <c r="D4" s="15" t="s">
        <v>160</v>
      </c>
      <c r="E4" s="15" t="s">
        <v>161</v>
      </c>
      <c r="F4" s="15" t="s">
        <v>116</v>
      </c>
      <c r="G4" s="15" t="s">
        <v>162</v>
      </c>
      <c r="H4" s="15" t="s">
        <v>163</v>
      </c>
      <c r="I4" s="15" t="s">
        <v>164</v>
      </c>
      <c r="J4" s="15" t="s">
        <v>165</v>
      </c>
      <c r="K4" s="15" t="s">
        <v>166</v>
      </c>
      <c r="L4" s="15" t="s">
        <v>167</v>
      </c>
      <c r="M4" s="15" t="s">
        <v>168</v>
      </c>
      <c r="N4" s="15" t="s">
        <v>79</v>
      </c>
      <c r="O4" s="15" t="s">
        <v>169</v>
      </c>
      <c r="P4" s="15" t="s">
        <v>170</v>
      </c>
      <c r="Q4" s="15" t="s">
        <v>171</v>
      </c>
      <c r="R4" s="15" t="s">
        <v>172</v>
      </c>
    </row>
    <row r="5" customFormat="false" ht="18" hidden="false" customHeight="true" outlineLevel="0" collapsed="false">
      <c r="A5" s="44" t="s">
        <v>173</v>
      </c>
      <c r="B5" s="42" t="s">
        <v>174</v>
      </c>
      <c r="C5" s="42" t="s">
        <v>175</v>
      </c>
      <c r="D5" s="42" t="s">
        <v>176</v>
      </c>
      <c r="E5" s="42" t="s">
        <v>177</v>
      </c>
      <c r="F5" s="42" t="s">
        <v>122</v>
      </c>
      <c r="G5" s="42" t="s">
        <v>120</v>
      </c>
      <c r="H5" s="46" t="n">
        <v>120</v>
      </c>
      <c r="I5" s="46" t="n">
        <v>6</v>
      </c>
      <c r="J5" s="55" t="n">
        <v>48.5</v>
      </c>
      <c r="K5" s="55" t="n">
        <v>0.35</v>
      </c>
      <c r="L5" s="56"/>
      <c r="M5" s="56"/>
      <c r="N5" s="57" t="s">
        <v>178</v>
      </c>
      <c r="O5" s="58" t="n">
        <f aca="false">IF(I5="","",I5*J5)</f>
        <v>291</v>
      </c>
      <c r="P5" s="58" t="n">
        <f aca="false">IF(I5="","",I5*K5*IF(L5="",Assumptions!$C$13,L5))</f>
        <v>126.2625</v>
      </c>
      <c r="Q5" s="58" t="n">
        <f aca="false">IF(I5="","",I5*IF(M5="",Assumptions!$C$14,M5))</f>
        <v>25.5</v>
      </c>
      <c r="R5" s="59" t="n">
        <f aca="false">IF(I5="","",O5+P5+Q5)</f>
        <v>442.7625</v>
      </c>
    </row>
    <row r="6" customFormat="false" ht="18" hidden="false" customHeight="true" outlineLevel="0" collapsed="false">
      <c r="A6" s="44" t="s">
        <v>179</v>
      </c>
      <c r="B6" s="42" t="s">
        <v>180</v>
      </c>
      <c r="C6" s="42" t="s">
        <v>181</v>
      </c>
      <c r="D6" s="42" t="s">
        <v>182</v>
      </c>
      <c r="E6" s="42" t="s">
        <v>183</v>
      </c>
      <c r="F6" s="42" t="s">
        <v>125</v>
      </c>
      <c r="G6" s="42" t="s">
        <v>123</v>
      </c>
      <c r="H6" s="46" t="n">
        <v>40</v>
      </c>
      <c r="I6" s="46" t="n">
        <v>2</v>
      </c>
      <c r="J6" s="55" t="n">
        <v>312</v>
      </c>
      <c r="K6" s="55" t="n">
        <v>1.8</v>
      </c>
      <c r="L6" s="56"/>
      <c r="M6" s="55" t="n">
        <v>12</v>
      </c>
      <c r="N6" s="57" t="s">
        <v>184</v>
      </c>
      <c r="O6" s="58" t="n">
        <f aca="false">IF(I6="","",I6*J6)</f>
        <v>624</v>
      </c>
      <c r="P6" s="58" t="n">
        <f aca="false">IF(I6="","",I6*K6*IF(L6="",Assumptions!$C$13,L6))</f>
        <v>216.45</v>
      </c>
      <c r="Q6" s="58" t="n">
        <f aca="false">IF(I6="","",I6*IF(M6="",Assumptions!$C$14,M6))</f>
        <v>24</v>
      </c>
      <c r="R6" s="59" t="n">
        <f aca="false">IF(I6="","",O6+P6+Q6)</f>
        <v>864.45</v>
      </c>
    </row>
    <row r="7" customFormat="false" ht="18" hidden="false" customHeight="true" outlineLevel="0" collapsed="false">
      <c r="A7" s="44" t="s">
        <v>185</v>
      </c>
      <c r="B7" s="42" t="s">
        <v>186</v>
      </c>
      <c r="C7" s="42" t="s">
        <v>187</v>
      </c>
      <c r="D7" s="42" t="s">
        <v>188</v>
      </c>
      <c r="E7" s="42" t="s">
        <v>189</v>
      </c>
      <c r="F7" s="42" t="s">
        <v>134</v>
      </c>
      <c r="G7" s="42" t="s">
        <v>120</v>
      </c>
      <c r="H7" s="46" t="n">
        <v>800</v>
      </c>
      <c r="I7" s="46" t="n">
        <v>18</v>
      </c>
      <c r="J7" s="55" t="n">
        <v>6.4</v>
      </c>
      <c r="K7" s="55" t="n">
        <v>0.08</v>
      </c>
      <c r="L7" s="56"/>
      <c r="M7" s="56"/>
      <c r="N7" s="57" t="s">
        <v>190</v>
      </c>
      <c r="O7" s="58" t="n">
        <f aca="false">IF(I7="","",I7*J7)</f>
        <v>115.2</v>
      </c>
      <c r="P7" s="58" t="n">
        <f aca="false">IF(I7="","",I7*K7*IF(L7="",Assumptions!$C$13,L7))</f>
        <v>86.58</v>
      </c>
      <c r="Q7" s="58" t="n">
        <f aca="false">IF(I7="","",I7*IF(M7="",Assumptions!$C$14,M7))</f>
        <v>76.5</v>
      </c>
      <c r="R7" s="59" t="n">
        <f aca="false">IF(I7="","",O7+P7+Q7)</f>
        <v>278.28</v>
      </c>
    </row>
    <row r="8" customFormat="false" ht="18" hidden="false" customHeight="true" outlineLevel="0" collapsed="false">
      <c r="A8" s="44" t="s">
        <v>191</v>
      </c>
      <c r="B8" s="42" t="s">
        <v>192</v>
      </c>
      <c r="C8" s="42" t="s">
        <v>193</v>
      </c>
      <c r="D8" s="42" t="s">
        <v>194</v>
      </c>
      <c r="E8" s="42" t="s">
        <v>195</v>
      </c>
      <c r="F8" s="42" t="s">
        <v>131</v>
      </c>
      <c r="G8" s="42" t="s">
        <v>135</v>
      </c>
      <c r="H8" s="46" t="n">
        <v>25</v>
      </c>
      <c r="I8" s="46" t="n">
        <v>3</v>
      </c>
      <c r="J8" s="55" t="n">
        <v>890</v>
      </c>
      <c r="K8" s="55" t="n">
        <v>2.4</v>
      </c>
      <c r="L8" s="56"/>
      <c r="M8" s="55" t="n">
        <v>25</v>
      </c>
      <c r="N8" s="57" t="s">
        <v>196</v>
      </c>
      <c r="O8" s="58" t="n">
        <f aca="false">IF(I8="","",I8*J8)</f>
        <v>2670</v>
      </c>
      <c r="P8" s="58" t="n">
        <f aca="false">IF(I8="","",I8*K8*IF(L8="",Assumptions!$C$13,L8))</f>
        <v>432.9</v>
      </c>
      <c r="Q8" s="58" t="n">
        <f aca="false">IF(I8="","",I8*IF(M8="",Assumptions!$C$14,M8))</f>
        <v>75</v>
      </c>
      <c r="R8" s="59" t="n">
        <f aca="false">IF(I8="","",O8+P8+Q8)</f>
        <v>3177.9</v>
      </c>
    </row>
    <row r="9" customFormat="false" ht="18" hidden="false" customHeight="true" outlineLevel="0" collapsed="false">
      <c r="A9" s="44" t="s">
        <v>197</v>
      </c>
      <c r="B9" s="42" t="s">
        <v>198</v>
      </c>
      <c r="C9" s="42" t="s">
        <v>175</v>
      </c>
      <c r="D9" s="42" t="s">
        <v>176</v>
      </c>
      <c r="E9" s="42" t="s">
        <v>199</v>
      </c>
      <c r="F9" s="42" t="s">
        <v>128</v>
      </c>
      <c r="G9" s="42" t="s">
        <v>138</v>
      </c>
      <c r="H9" s="46" t="n">
        <v>200</v>
      </c>
      <c r="I9" s="46" t="n">
        <v>4</v>
      </c>
      <c r="J9" s="55" t="n">
        <v>48.5</v>
      </c>
      <c r="K9" s="55" t="n">
        <v>0.4</v>
      </c>
      <c r="L9" s="56"/>
      <c r="M9" s="56"/>
      <c r="N9" s="57" t="s">
        <v>200</v>
      </c>
      <c r="O9" s="58" t="n">
        <f aca="false">IF(I9="","",I9*J9)</f>
        <v>194</v>
      </c>
      <c r="P9" s="58" t="n">
        <f aca="false">IF(I9="","",I9*K9*IF(L9="",Assumptions!$C$13,L9))</f>
        <v>96.2</v>
      </c>
      <c r="Q9" s="58" t="n">
        <f aca="false">IF(I9="","",I9*IF(M9="",Assumptions!$C$14,M9))</f>
        <v>17</v>
      </c>
      <c r="R9" s="59" t="n">
        <f aca="false">IF(I9="","",O9+P9+Q9)</f>
        <v>307.2</v>
      </c>
    </row>
    <row r="10" customFormat="false" ht="18" hidden="false" customHeight="true" outlineLevel="0" collapsed="false">
      <c r="A10" s="44" t="s">
        <v>201</v>
      </c>
      <c r="B10" s="42" t="s">
        <v>202</v>
      </c>
      <c r="C10" s="42" t="s">
        <v>203</v>
      </c>
      <c r="D10" s="42" t="s">
        <v>188</v>
      </c>
      <c r="E10" s="42" t="s">
        <v>204</v>
      </c>
      <c r="F10" s="42" t="s">
        <v>122</v>
      </c>
      <c r="G10" s="42" t="s">
        <v>126</v>
      </c>
      <c r="H10" s="46" t="n">
        <v>60</v>
      </c>
      <c r="I10" s="46" t="n">
        <v>8</v>
      </c>
      <c r="J10" s="55" t="n">
        <v>215</v>
      </c>
      <c r="K10" s="55" t="n">
        <v>0.9</v>
      </c>
      <c r="L10" s="56"/>
      <c r="M10" s="55" t="n">
        <v>8.5</v>
      </c>
      <c r="N10" s="57" t="s">
        <v>205</v>
      </c>
      <c r="O10" s="58" t="n">
        <f aca="false">IF(I10="","",I10*J10)</f>
        <v>1720</v>
      </c>
      <c r="P10" s="58" t="n">
        <f aca="false">IF(I10="","",I10*K10*IF(L10="",Assumptions!$C$13,L10))</f>
        <v>432.9</v>
      </c>
      <c r="Q10" s="58" t="n">
        <f aca="false">IF(I10="","",I10*IF(M10="",Assumptions!$C$14,M10))</f>
        <v>68</v>
      </c>
      <c r="R10" s="59" t="n">
        <f aca="false">IF(I10="","",O10+P10+Q10)</f>
        <v>2220.9</v>
      </c>
    </row>
    <row r="11" customFormat="false" ht="18" hidden="false" customHeight="true" outlineLevel="0" collapsed="false">
      <c r="A11" s="44" t="s">
        <v>206</v>
      </c>
      <c r="B11" s="42" t="s">
        <v>207</v>
      </c>
      <c r="C11" s="42" t="s">
        <v>181</v>
      </c>
      <c r="D11" s="42" t="s">
        <v>182</v>
      </c>
      <c r="E11" s="42" t="s">
        <v>208</v>
      </c>
      <c r="F11" s="42" t="s">
        <v>140</v>
      </c>
      <c r="G11" s="42" t="s">
        <v>120</v>
      </c>
      <c r="H11" s="46" t="n">
        <v>12</v>
      </c>
      <c r="I11" s="46" t="n">
        <v>1</v>
      </c>
      <c r="J11" s="55" t="n">
        <v>312</v>
      </c>
      <c r="K11" s="55" t="n">
        <v>3.2</v>
      </c>
      <c r="L11" s="56"/>
      <c r="M11" s="56"/>
      <c r="N11" s="57" t="s">
        <v>209</v>
      </c>
      <c r="O11" s="58" t="n">
        <f aca="false">IF(I11="","",I11*J11)</f>
        <v>312</v>
      </c>
      <c r="P11" s="58" t="n">
        <f aca="false">IF(I11="","",I11*K11*IF(L11="",Assumptions!$C$13,L11))</f>
        <v>192.4</v>
      </c>
      <c r="Q11" s="58" t="n">
        <f aca="false">IF(I11="","",I11*IF(M11="",Assumptions!$C$14,M11))</f>
        <v>4.25</v>
      </c>
      <c r="R11" s="59" t="n">
        <f aca="false">IF(I11="","",O11+P11+Q11)</f>
        <v>508.65</v>
      </c>
    </row>
    <row r="12" customFormat="false" ht="18" hidden="false" customHeight="true" outlineLevel="0" collapsed="false">
      <c r="A12" s="44" t="s">
        <v>210</v>
      </c>
      <c r="B12" s="42" t="s">
        <v>211</v>
      </c>
      <c r="C12" s="42" t="s">
        <v>212</v>
      </c>
      <c r="D12" s="42" t="s">
        <v>182</v>
      </c>
      <c r="E12" s="42" t="s">
        <v>213</v>
      </c>
      <c r="F12" s="42" t="s">
        <v>146</v>
      </c>
      <c r="G12" s="42" t="s">
        <v>123</v>
      </c>
      <c r="H12" s="46" t="n">
        <v>30</v>
      </c>
      <c r="I12" s="46" t="n">
        <v>2</v>
      </c>
      <c r="J12" s="55" t="n">
        <v>540</v>
      </c>
      <c r="K12" s="55" t="n">
        <v>1.1</v>
      </c>
      <c r="L12" s="56"/>
      <c r="M12" s="55" t="n">
        <v>15</v>
      </c>
      <c r="N12" s="57" t="s">
        <v>214</v>
      </c>
      <c r="O12" s="58" t="n">
        <f aca="false">IF(I12="","",I12*J12)</f>
        <v>1080</v>
      </c>
      <c r="P12" s="58" t="n">
        <f aca="false">IF(I12="","",I12*K12*IF(L12="",Assumptions!$C$13,L12))</f>
        <v>132.275</v>
      </c>
      <c r="Q12" s="58" t="n">
        <f aca="false">IF(I12="","",I12*IF(M12="",Assumptions!$C$14,M12))</f>
        <v>30</v>
      </c>
      <c r="R12" s="59" t="n">
        <f aca="false">IF(I12="","",O12+P12+Q12)</f>
        <v>1242.275</v>
      </c>
    </row>
    <row r="13" customFormat="false" ht="18" hidden="false" customHeight="true" outlineLevel="0" collapsed="false">
      <c r="A13" s="44" t="s">
        <v>215</v>
      </c>
      <c r="B13" s="42" t="s">
        <v>216</v>
      </c>
      <c r="C13" s="42" t="s">
        <v>187</v>
      </c>
      <c r="D13" s="42" t="s">
        <v>188</v>
      </c>
      <c r="E13" s="42" t="s">
        <v>217</v>
      </c>
      <c r="F13" s="42" t="s">
        <v>125</v>
      </c>
      <c r="G13" s="42" t="s">
        <v>141</v>
      </c>
      <c r="H13" s="46" t="n">
        <v>500</v>
      </c>
      <c r="I13" s="46" t="n">
        <v>11</v>
      </c>
      <c r="J13" s="55" t="n">
        <v>6.4</v>
      </c>
      <c r="K13" s="55" t="n">
        <v>0.1</v>
      </c>
      <c r="L13" s="56"/>
      <c r="M13" s="56"/>
      <c r="N13" s="57" t="s">
        <v>218</v>
      </c>
      <c r="O13" s="58" t="n">
        <f aca="false">IF(I13="","",I13*J13)</f>
        <v>70.4</v>
      </c>
      <c r="P13" s="58" t="n">
        <f aca="false">IF(I13="","",I13*K13*IF(L13="",Assumptions!$C$13,L13))</f>
        <v>66.1375</v>
      </c>
      <c r="Q13" s="58" t="n">
        <f aca="false">IF(I13="","",I13*IF(M13="",Assumptions!$C$14,M13))</f>
        <v>46.75</v>
      </c>
      <c r="R13" s="59" t="n">
        <f aca="false">IF(I13="","",O13+P13+Q13)</f>
        <v>183.2875</v>
      </c>
    </row>
    <row r="14" customFormat="false" ht="18" hidden="false" customHeight="true" outlineLevel="0" collapsed="false">
      <c r="A14" s="60"/>
      <c r="B14" s="61"/>
      <c r="C14" s="61"/>
      <c r="D14" s="61"/>
      <c r="E14" s="61"/>
      <c r="F14" s="61"/>
      <c r="G14" s="61"/>
      <c r="H14" s="62"/>
      <c r="I14" s="62"/>
      <c r="J14" s="63"/>
      <c r="K14" s="63"/>
      <c r="L14" s="63"/>
      <c r="M14" s="63"/>
      <c r="N14" s="61"/>
      <c r="O14" s="58" t="str">
        <f aca="false">IF(I14="","",I14*J14)</f>
        <v/>
      </c>
      <c r="P14" s="58" t="str">
        <f aca="false">IF(I14="","",I14*K14*IF(L14="",Assumptions!$C$13,L14))</f>
        <v/>
      </c>
      <c r="Q14" s="58" t="str">
        <f aca="false">IF(I14="","",I14*IF(M14="",Assumptions!$C$14,M14))</f>
        <v/>
      </c>
      <c r="R14" s="59" t="str">
        <f aca="false">IF(I14="","",O14+P14+Q14)</f>
        <v/>
      </c>
    </row>
    <row r="15" customFormat="false" ht="18" hidden="false" customHeight="true" outlineLevel="0" collapsed="false">
      <c r="A15" s="60"/>
      <c r="B15" s="61"/>
      <c r="C15" s="61"/>
      <c r="D15" s="61"/>
      <c r="E15" s="61"/>
      <c r="F15" s="61"/>
      <c r="G15" s="61"/>
      <c r="H15" s="62"/>
      <c r="I15" s="62"/>
      <c r="J15" s="63"/>
      <c r="K15" s="63"/>
      <c r="L15" s="63"/>
      <c r="M15" s="63"/>
      <c r="N15" s="61"/>
      <c r="O15" s="58" t="str">
        <f aca="false">IF(I15="","",I15*J15)</f>
        <v/>
      </c>
      <c r="P15" s="58" t="str">
        <f aca="false">IF(I15="","",I15*K15*IF(L15="",Assumptions!$C$13,L15))</f>
        <v/>
      </c>
      <c r="Q15" s="58" t="str">
        <f aca="false">IF(I15="","",I15*IF(M15="",Assumptions!$C$14,M15))</f>
        <v/>
      </c>
      <c r="R15" s="59" t="str">
        <f aca="false">IF(I15="","",O15+P15+Q15)</f>
        <v/>
      </c>
    </row>
    <row r="16" customFormat="false" ht="18" hidden="false" customHeight="true" outlineLevel="0" collapsed="false">
      <c r="A16" s="60"/>
      <c r="B16" s="61"/>
      <c r="C16" s="61"/>
      <c r="D16" s="61"/>
      <c r="E16" s="61"/>
      <c r="F16" s="61"/>
      <c r="G16" s="61"/>
      <c r="H16" s="62"/>
      <c r="I16" s="62"/>
      <c r="J16" s="63"/>
      <c r="K16" s="63"/>
      <c r="L16" s="63"/>
      <c r="M16" s="63"/>
      <c r="N16" s="61"/>
      <c r="O16" s="58" t="str">
        <f aca="false">IF(I16="","",I16*J16)</f>
        <v/>
      </c>
      <c r="P16" s="58" t="str">
        <f aca="false">IF(I16="","",I16*K16*IF(L16="",Assumptions!$C$13,L16))</f>
        <v/>
      </c>
      <c r="Q16" s="58" t="str">
        <f aca="false">IF(I16="","",I16*IF(M16="",Assumptions!$C$14,M16))</f>
        <v/>
      </c>
      <c r="R16" s="59" t="str">
        <f aca="false">IF(I16="","",O16+P16+Q16)</f>
        <v/>
      </c>
    </row>
    <row r="17" customFormat="false" ht="18" hidden="false" customHeight="true" outlineLevel="0" collapsed="false">
      <c r="A17" s="60"/>
      <c r="B17" s="61"/>
      <c r="C17" s="61"/>
      <c r="D17" s="61"/>
      <c r="E17" s="61"/>
      <c r="F17" s="61"/>
      <c r="G17" s="61"/>
      <c r="H17" s="62"/>
      <c r="I17" s="62"/>
      <c r="J17" s="63"/>
      <c r="K17" s="63"/>
      <c r="L17" s="63"/>
      <c r="M17" s="63"/>
      <c r="N17" s="61"/>
      <c r="O17" s="58" t="str">
        <f aca="false">IF(I17="","",I17*J17)</f>
        <v/>
      </c>
      <c r="P17" s="58" t="str">
        <f aca="false">IF(I17="","",I17*K17*IF(L17="",Assumptions!$C$13,L17))</f>
        <v/>
      </c>
      <c r="Q17" s="58" t="str">
        <f aca="false">IF(I17="","",I17*IF(M17="",Assumptions!$C$14,M17))</f>
        <v/>
      </c>
      <c r="R17" s="59" t="str">
        <f aca="false">IF(I17="","",O17+P17+Q17)</f>
        <v/>
      </c>
    </row>
    <row r="18" customFormat="false" ht="18" hidden="false" customHeight="true" outlineLevel="0" collapsed="false">
      <c r="A18" s="60"/>
      <c r="B18" s="61"/>
      <c r="C18" s="61"/>
      <c r="D18" s="61"/>
      <c r="E18" s="61"/>
      <c r="F18" s="61"/>
      <c r="G18" s="61"/>
      <c r="H18" s="62"/>
      <c r="I18" s="62"/>
      <c r="J18" s="63"/>
      <c r="K18" s="63"/>
      <c r="L18" s="63"/>
      <c r="M18" s="63"/>
      <c r="N18" s="61"/>
      <c r="O18" s="58" t="str">
        <f aca="false">IF(I18="","",I18*J18)</f>
        <v/>
      </c>
      <c r="P18" s="58" t="str">
        <f aca="false">IF(I18="","",I18*K18*IF(L18="",Assumptions!$C$13,L18))</f>
        <v/>
      </c>
      <c r="Q18" s="58" t="str">
        <f aca="false">IF(I18="","",I18*IF(M18="",Assumptions!$C$14,M18))</f>
        <v/>
      </c>
      <c r="R18" s="59" t="str">
        <f aca="false">IF(I18="","",O18+P18+Q18)</f>
        <v/>
      </c>
    </row>
    <row r="19" customFormat="false" ht="18" hidden="false" customHeight="true" outlineLevel="0" collapsed="false">
      <c r="A19" s="60"/>
      <c r="B19" s="61"/>
      <c r="C19" s="61"/>
      <c r="D19" s="61"/>
      <c r="E19" s="61"/>
      <c r="F19" s="61"/>
      <c r="G19" s="61"/>
      <c r="H19" s="62"/>
      <c r="I19" s="62"/>
      <c r="J19" s="63"/>
      <c r="K19" s="63"/>
      <c r="L19" s="63"/>
      <c r="M19" s="63"/>
      <c r="N19" s="61"/>
      <c r="O19" s="58" t="str">
        <f aca="false">IF(I19="","",I19*J19)</f>
        <v/>
      </c>
      <c r="P19" s="58" t="str">
        <f aca="false">IF(I19="","",I19*K19*IF(L19="",Assumptions!$C$13,L19))</f>
        <v/>
      </c>
      <c r="Q19" s="58" t="str">
        <f aca="false">IF(I19="","",I19*IF(M19="",Assumptions!$C$14,M19))</f>
        <v/>
      </c>
      <c r="R19" s="59" t="str">
        <f aca="false">IF(I19="","",O19+P19+Q19)</f>
        <v/>
      </c>
    </row>
    <row r="20" customFormat="false" ht="18" hidden="false" customHeight="true" outlineLevel="0" collapsed="false">
      <c r="A20" s="60"/>
      <c r="B20" s="61"/>
      <c r="C20" s="61"/>
      <c r="D20" s="61"/>
      <c r="E20" s="61"/>
      <c r="F20" s="61"/>
      <c r="G20" s="61"/>
      <c r="H20" s="62"/>
      <c r="I20" s="62"/>
      <c r="J20" s="63"/>
      <c r="K20" s="63"/>
      <c r="L20" s="63"/>
      <c r="M20" s="63"/>
      <c r="N20" s="61"/>
      <c r="O20" s="58" t="str">
        <f aca="false">IF(I20="","",I20*J20)</f>
        <v/>
      </c>
      <c r="P20" s="58" t="str">
        <f aca="false">IF(I20="","",I20*K20*IF(L20="",Assumptions!$C$13,L20))</f>
        <v/>
      </c>
      <c r="Q20" s="58" t="str">
        <f aca="false">IF(I20="","",I20*IF(M20="",Assumptions!$C$14,M20))</f>
        <v/>
      </c>
      <c r="R20" s="59" t="str">
        <f aca="false">IF(I20="","",O20+P20+Q20)</f>
        <v/>
      </c>
    </row>
    <row r="21" customFormat="false" ht="18" hidden="false" customHeight="true" outlineLevel="0" collapsed="false">
      <c r="A21" s="60"/>
      <c r="B21" s="61"/>
      <c r="C21" s="61"/>
      <c r="D21" s="61"/>
      <c r="E21" s="61"/>
      <c r="F21" s="61"/>
      <c r="G21" s="61"/>
      <c r="H21" s="62"/>
      <c r="I21" s="62"/>
      <c r="J21" s="63"/>
      <c r="K21" s="63"/>
      <c r="L21" s="63"/>
      <c r="M21" s="63"/>
      <c r="N21" s="61"/>
      <c r="O21" s="58" t="str">
        <f aca="false">IF(I21="","",I21*J21)</f>
        <v/>
      </c>
      <c r="P21" s="58" t="str">
        <f aca="false">IF(I21="","",I21*K21*IF(L21="",Assumptions!$C$13,L21))</f>
        <v/>
      </c>
      <c r="Q21" s="58" t="str">
        <f aca="false">IF(I21="","",I21*IF(M21="",Assumptions!$C$14,M21))</f>
        <v/>
      </c>
      <c r="R21" s="59" t="str">
        <f aca="false">IF(I21="","",O21+P21+Q21)</f>
        <v/>
      </c>
    </row>
    <row r="22" customFormat="false" ht="18" hidden="false" customHeight="true" outlineLevel="0" collapsed="false">
      <c r="A22" s="60"/>
      <c r="B22" s="61"/>
      <c r="C22" s="61"/>
      <c r="D22" s="61"/>
      <c r="E22" s="61"/>
      <c r="F22" s="61"/>
      <c r="G22" s="61"/>
      <c r="H22" s="62"/>
      <c r="I22" s="62"/>
      <c r="J22" s="63"/>
      <c r="K22" s="63"/>
      <c r="L22" s="63"/>
      <c r="M22" s="63"/>
      <c r="N22" s="61"/>
      <c r="O22" s="58" t="str">
        <f aca="false">IF(I22="","",I22*J22)</f>
        <v/>
      </c>
      <c r="P22" s="58" t="str">
        <f aca="false">IF(I22="","",I22*K22*IF(L22="",Assumptions!$C$13,L22))</f>
        <v/>
      </c>
      <c r="Q22" s="58" t="str">
        <f aca="false">IF(I22="","",I22*IF(M22="",Assumptions!$C$14,M22))</f>
        <v/>
      </c>
      <c r="R22" s="59" t="str">
        <f aca="false">IF(I22="","",O22+P22+Q22)</f>
        <v/>
      </c>
    </row>
    <row r="23" customFormat="false" ht="18" hidden="false" customHeight="true" outlineLevel="0" collapsed="false">
      <c r="A23" s="60"/>
      <c r="B23" s="61"/>
      <c r="C23" s="61"/>
      <c r="D23" s="61"/>
      <c r="E23" s="61"/>
      <c r="F23" s="61"/>
      <c r="G23" s="61"/>
      <c r="H23" s="62"/>
      <c r="I23" s="62"/>
      <c r="J23" s="63"/>
      <c r="K23" s="63"/>
      <c r="L23" s="63"/>
      <c r="M23" s="63"/>
      <c r="N23" s="61"/>
      <c r="O23" s="58" t="str">
        <f aca="false">IF(I23="","",I23*J23)</f>
        <v/>
      </c>
      <c r="P23" s="58" t="str">
        <f aca="false">IF(I23="","",I23*K23*IF(L23="",Assumptions!$C$13,L23))</f>
        <v/>
      </c>
      <c r="Q23" s="58" t="str">
        <f aca="false">IF(I23="","",I23*IF(M23="",Assumptions!$C$14,M23))</f>
        <v/>
      </c>
      <c r="R23" s="59" t="str">
        <f aca="false">IF(I23="","",O23+P23+Q23)</f>
        <v/>
      </c>
    </row>
    <row r="24" customFormat="false" ht="18" hidden="false" customHeight="true" outlineLevel="0" collapsed="false">
      <c r="A24" s="60"/>
      <c r="B24" s="61"/>
      <c r="C24" s="61"/>
      <c r="D24" s="61"/>
      <c r="E24" s="61"/>
      <c r="F24" s="61"/>
      <c r="G24" s="61"/>
      <c r="H24" s="62"/>
      <c r="I24" s="62"/>
      <c r="J24" s="63"/>
      <c r="K24" s="63"/>
      <c r="L24" s="63"/>
      <c r="M24" s="63"/>
      <c r="N24" s="61"/>
      <c r="O24" s="58" t="str">
        <f aca="false">IF(I24="","",I24*J24)</f>
        <v/>
      </c>
      <c r="P24" s="58" t="str">
        <f aca="false">IF(I24="","",I24*K24*IF(L24="",Assumptions!$C$13,L24))</f>
        <v/>
      </c>
      <c r="Q24" s="58" t="str">
        <f aca="false">IF(I24="","",I24*IF(M24="",Assumptions!$C$14,M24))</f>
        <v/>
      </c>
      <c r="R24" s="59" t="str">
        <f aca="false">IF(I24="","",O24+P24+Q24)</f>
        <v/>
      </c>
    </row>
    <row r="25" customFormat="false" ht="18" hidden="false" customHeight="true" outlineLevel="0" collapsed="false">
      <c r="A25" s="60"/>
      <c r="B25" s="61"/>
      <c r="C25" s="61"/>
      <c r="D25" s="61"/>
      <c r="E25" s="61"/>
      <c r="F25" s="61"/>
      <c r="G25" s="61"/>
      <c r="H25" s="62"/>
      <c r="I25" s="62"/>
      <c r="J25" s="63"/>
      <c r="K25" s="63"/>
      <c r="L25" s="63"/>
      <c r="M25" s="63"/>
      <c r="N25" s="61"/>
      <c r="O25" s="58" t="str">
        <f aca="false">IF(I25="","",I25*J25)</f>
        <v/>
      </c>
      <c r="P25" s="58" t="str">
        <f aca="false">IF(I25="","",I25*K25*IF(L25="",Assumptions!$C$13,L25))</f>
        <v/>
      </c>
      <c r="Q25" s="58" t="str">
        <f aca="false">IF(I25="","",I25*IF(M25="",Assumptions!$C$14,M25))</f>
        <v/>
      </c>
      <c r="R25" s="59" t="str">
        <f aca="false">IF(I25="","",O25+P25+Q25)</f>
        <v/>
      </c>
    </row>
    <row r="26" customFormat="false" ht="18" hidden="false" customHeight="true" outlineLevel="0" collapsed="false">
      <c r="A26" s="60"/>
      <c r="B26" s="61"/>
      <c r="C26" s="61"/>
      <c r="D26" s="61"/>
      <c r="E26" s="61"/>
      <c r="F26" s="61"/>
      <c r="G26" s="61"/>
      <c r="H26" s="62"/>
      <c r="I26" s="62"/>
      <c r="J26" s="63"/>
      <c r="K26" s="63"/>
      <c r="L26" s="63"/>
      <c r="M26" s="63"/>
      <c r="N26" s="61"/>
      <c r="O26" s="58" t="str">
        <f aca="false">IF(I26="","",I26*J26)</f>
        <v/>
      </c>
      <c r="P26" s="58" t="str">
        <f aca="false">IF(I26="","",I26*K26*IF(L26="",Assumptions!$C$13,L26))</f>
        <v/>
      </c>
      <c r="Q26" s="58" t="str">
        <f aca="false">IF(I26="","",I26*IF(M26="",Assumptions!$C$14,M26))</f>
        <v/>
      </c>
      <c r="R26" s="59" t="str">
        <f aca="false">IF(I26="","",O26+P26+Q26)</f>
        <v/>
      </c>
    </row>
    <row r="27" customFormat="false" ht="18" hidden="false" customHeight="true" outlineLevel="0" collapsed="false">
      <c r="A27" s="60"/>
      <c r="B27" s="61"/>
      <c r="C27" s="61"/>
      <c r="D27" s="61"/>
      <c r="E27" s="61"/>
      <c r="F27" s="61"/>
      <c r="G27" s="61"/>
      <c r="H27" s="62"/>
      <c r="I27" s="62"/>
      <c r="J27" s="63"/>
      <c r="K27" s="63"/>
      <c r="L27" s="63"/>
      <c r="M27" s="63"/>
      <c r="N27" s="61"/>
      <c r="O27" s="58" t="str">
        <f aca="false">IF(I27="","",I27*J27)</f>
        <v/>
      </c>
      <c r="P27" s="58" t="str">
        <f aca="false">IF(I27="","",I27*K27*IF(L27="",Assumptions!$C$13,L27))</f>
        <v/>
      </c>
      <c r="Q27" s="58" t="str">
        <f aca="false">IF(I27="","",I27*IF(M27="",Assumptions!$C$14,M27))</f>
        <v/>
      </c>
      <c r="R27" s="59" t="str">
        <f aca="false">IF(I27="","",O27+P27+Q27)</f>
        <v/>
      </c>
    </row>
    <row r="28" customFormat="false" ht="18" hidden="false" customHeight="true" outlineLevel="0" collapsed="false">
      <c r="A28" s="60"/>
      <c r="B28" s="61"/>
      <c r="C28" s="61"/>
      <c r="D28" s="61"/>
      <c r="E28" s="61"/>
      <c r="F28" s="61"/>
      <c r="G28" s="61"/>
      <c r="H28" s="62"/>
      <c r="I28" s="62"/>
      <c r="J28" s="63"/>
      <c r="K28" s="63"/>
      <c r="L28" s="63"/>
      <c r="M28" s="63"/>
      <c r="N28" s="61"/>
      <c r="O28" s="58" t="str">
        <f aca="false">IF(I28="","",I28*J28)</f>
        <v/>
      </c>
      <c r="P28" s="58" t="str">
        <f aca="false">IF(I28="","",I28*K28*IF(L28="",Assumptions!$C$13,L28))</f>
        <v/>
      </c>
      <c r="Q28" s="58" t="str">
        <f aca="false">IF(I28="","",I28*IF(M28="",Assumptions!$C$14,M28))</f>
        <v/>
      </c>
      <c r="R28" s="59" t="str">
        <f aca="false">IF(I28="","",O28+P28+Q28)</f>
        <v/>
      </c>
    </row>
    <row r="29" customFormat="false" ht="18" hidden="false" customHeight="true" outlineLevel="0" collapsed="false">
      <c r="A29" s="60"/>
      <c r="B29" s="61"/>
      <c r="C29" s="61"/>
      <c r="D29" s="61"/>
      <c r="E29" s="61"/>
      <c r="F29" s="61"/>
      <c r="G29" s="61"/>
      <c r="H29" s="62"/>
      <c r="I29" s="62"/>
      <c r="J29" s="63"/>
      <c r="K29" s="63"/>
      <c r="L29" s="63"/>
      <c r="M29" s="63"/>
      <c r="N29" s="61"/>
      <c r="O29" s="58" t="str">
        <f aca="false">IF(I29="","",I29*J29)</f>
        <v/>
      </c>
      <c r="P29" s="58" t="str">
        <f aca="false">IF(I29="","",I29*K29*IF(L29="",Assumptions!$C$13,L29))</f>
        <v/>
      </c>
      <c r="Q29" s="58" t="str">
        <f aca="false">IF(I29="","",I29*IF(M29="",Assumptions!$C$14,M29))</f>
        <v/>
      </c>
      <c r="R29" s="59" t="str">
        <f aca="false">IF(I29="","",O29+P29+Q29)</f>
        <v/>
      </c>
    </row>
    <row r="30" customFormat="false" ht="18" hidden="false" customHeight="true" outlineLevel="0" collapsed="false">
      <c r="A30" s="60"/>
      <c r="B30" s="61"/>
      <c r="C30" s="61"/>
      <c r="D30" s="61"/>
      <c r="E30" s="61"/>
      <c r="F30" s="61"/>
      <c r="G30" s="61"/>
      <c r="H30" s="62"/>
      <c r="I30" s="62"/>
      <c r="J30" s="63"/>
      <c r="K30" s="63"/>
      <c r="L30" s="63"/>
      <c r="M30" s="63"/>
      <c r="N30" s="61"/>
      <c r="O30" s="58" t="str">
        <f aca="false">IF(I30="","",I30*J30)</f>
        <v/>
      </c>
      <c r="P30" s="58" t="str">
        <f aca="false">IF(I30="","",I30*K30*IF(L30="",Assumptions!$C$13,L30))</f>
        <v/>
      </c>
      <c r="Q30" s="58" t="str">
        <f aca="false">IF(I30="","",I30*IF(M30="",Assumptions!$C$14,M30))</f>
        <v/>
      </c>
      <c r="R30" s="59" t="str">
        <f aca="false">IF(I30="","",O30+P30+Q30)</f>
        <v/>
      </c>
    </row>
    <row r="31" customFormat="false" ht="18" hidden="false" customHeight="true" outlineLevel="0" collapsed="false">
      <c r="A31" s="60"/>
      <c r="B31" s="61"/>
      <c r="C31" s="61"/>
      <c r="D31" s="61"/>
      <c r="E31" s="61"/>
      <c r="F31" s="61"/>
      <c r="G31" s="61"/>
      <c r="H31" s="62"/>
      <c r="I31" s="62"/>
      <c r="J31" s="63"/>
      <c r="K31" s="63"/>
      <c r="L31" s="63"/>
      <c r="M31" s="63"/>
      <c r="N31" s="61"/>
      <c r="O31" s="58" t="str">
        <f aca="false">IF(I31="","",I31*J31)</f>
        <v/>
      </c>
      <c r="P31" s="58" t="str">
        <f aca="false">IF(I31="","",I31*K31*IF(L31="",Assumptions!$C$13,L31))</f>
        <v/>
      </c>
      <c r="Q31" s="58" t="str">
        <f aca="false">IF(I31="","",I31*IF(M31="",Assumptions!$C$14,M31))</f>
        <v/>
      </c>
      <c r="R31" s="59" t="str">
        <f aca="false">IF(I31="","",O31+P31+Q31)</f>
        <v/>
      </c>
    </row>
    <row r="32" customFormat="false" ht="18" hidden="false" customHeight="true" outlineLevel="0" collapsed="false">
      <c r="A32" s="60"/>
      <c r="B32" s="61"/>
      <c r="C32" s="61"/>
      <c r="D32" s="61"/>
      <c r="E32" s="61"/>
      <c r="F32" s="61"/>
      <c r="G32" s="61"/>
      <c r="H32" s="62"/>
      <c r="I32" s="62"/>
      <c r="J32" s="63"/>
      <c r="K32" s="63"/>
      <c r="L32" s="63"/>
      <c r="M32" s="63"/>
      <c r="N32" s="61"/>
      <c r="O32" s="58" t="str">
        <f aca="false">IF(I32="","",I32*J32)</f>
        <v/>
      </c>
      <c r="P32" s="58" t="str">
        <f aca="false">IF(I32="","",I32*K32*IF(L32="",Assumptions!$C$13,L32))</f>
        <v/>
      </c>
      <c r="Q32" s="58" t="str">
        <f aca="false">IF(I32="","",I32*IF(M32="",Assumptions!$C$14,M32))</f>
        <v/>
      </c>
      <c r="R32" s="59" t="str">
        <f aca="false">IF(I32="","",O32+P32+Q32)</f>
        <v/>
      </c>
    </row>
    <row r="33" customFormat="false" ht="18" hidden="false" customHeight="true" outlineLevel="0" collapsed="false">
      <c r="A33" s="60"/>
      <c r="B33" s="61"/>
      <c r="C33" s="61"/>
      <c r="D33" s="61"/>
      <c r="E33" s="61"/>
      <c r="F33" s="61"/>
      <c r="G33" s="61"/>
      <c r="H33" s="62"/>
      <c r="I33" s="62"/>
      <c r="J33" s="63"/>
      <c r="K33" s="63"/>
      <c r="L33" s="63"/>
      <c r="M33" s="63"/>
      <c r="N33" s="61"/>
      <c r="O33" s="58" t="str">
        <f aca="false">IF(I33="","",I33*J33)</f>
        <v/>
      </c>
      <c r="P33" s="58" t="str">
        <f aca="false">IF(I33="","",I33*K33*IF(L33="",Assumptions!$C$13,L33))</f>
        <v/>
      </c>
      <c r="Q33" s="58" t="str">
        <f aca="false">IF(I33="","",I33*IF(M33="",Assumptions!$C$14,M33))</f>
        <v/>
      </c>
      <c r="R33" s="59" t="str">
        <f aca="false">IF(I33="","",O33+P33+Q33)</f>
        <v/>
      </c>
    </row>
    <row r="34" customFormat="false" ht="18" hidden="false" customHeight="true" outlineLevel="0" collapsed="false">
      <c r="A34" s="60"/>
      <c r="B34" s="61"/>
      <c r="C34" s="61"/>
      <c r="D34" s="61"/>
      <c r="E34" s="61"/>
      <c r="F34" s="61"/>
      <c r="G34" s="61"/>
      <c r="H34" s="62"/>
      <c r="I34" s="62"/>
      <c r="J34" s="63"/>
      <c r="K34" s="63"/>
      <c r="L34" s="63"/>
      <c r="M34" s="63"/>
      <c r="N34" s="61"/>
      <c r="O34" s="58" t="str">
        <f aca="false">IF(I34="","",I34*J34)</f>
        <v/>
      </c>
      <c r="P34" s="58" t="str">
        <f aca="false">IF(I34="","",I34*K34*IF(L34="",Assumptions!$C$13,L34))</f>
        <v/>
      </c>
      <c r="Q34" s="58" t="str">
        <f aca="false">IF(I34="","",I34*IF(M34="",Assumptions!$C$14,M34))</f>
        <v/>
      </c>
      <c r="R34" s="59" t="str">
        <f aca="false">IF(I34="","",O34+P34+Q34)</f>
        <v/>
      </c>
    </row>
    <row r="35" customFormat="false" ht="18" hidden="false" customHeight="true" outlineLevel="0" collapsed="false">
      <c r="A35" s="60"/>
      <c r="B35" s="61"/>
      <c r="C35" s="61"/>
      <c r="D35" s="61"/>
      <c r="E35" s="61"/>
      <c r="F35" s="61"/>
      <c r="G35" s="61"/>
      <c r="H35" s="62"/>
      <c r="I35" s="62"/>
      <c r="J35" s="63"/>
      <c r="K35" s="63"/>
      <c r="L35" s="63"/>
      <c r="M35" s="63"/>
      <c r="N35" s="61"/>
      <c r="O35" s="58" t="str">
        <f aca="false">IF(I35="","",I35*J35)</f>
        <v/>
      </c>
      <c r="P35" s="58" t="str">
        <f aca="false">IF(I35="","",I35*K35*IF(L35="",Assumptions!$C$13,L35))</f>
        <v/>
      </c>
      <c r="Q35" s="58" t="str">
        <f aca="false">IF(I35="","",I35*IF(M35="",Assumptions!$C$14,M35))</f>
        <v/>
      </c>
      <c r="R35" s="59" t="str">
        <f aca="false">IF(I35="","",O35+P35+Q35)</f>
        <v/>
      </c>
    </row>
    <row r="36" customFormat="false" ht="18" hidden="false" customHeight="true" outlineLevel="0" collapsed="false">
      <c r="A36" s="60"/>
      <c r="B36" s="61"/>
      <c r="C36" s="61"/>
      <c r="D36" s="61"/>
      <c r="E36" s="61"/>
      <c r="F36" s="61"/>
      <c r="G36" s="61"/>
      <c r="H36" s="62"/>
      <c r="I36" s="62"/>
      <c r="J36" s="63"/>
      <c r="K36" s="63"/>
      <c r="L36" s="63"/>
      <c r="M36" s="63"/>
      <c r="N36" s="61"/>
      <c r="O36" s="58" t="str">
        <f aca="false">IF(I36="","",I36*J36)</f>
        <v/>
      </c>
      <c r="P36" s="58" t="str">
        <f aca="false">IF(I36="","",I36*K36*IF(L36="",Assumptions!$C$13,L36))</f>
        <v/>
      </c>
      <c r="Q36" s="58" t="str">
        <f aca="false">IF(I36="","",I36*IF(M36="",Assumptions!$C$14,M36))</f>
        <v/>
      </c>
      <c r="R36" s="59" t="str">
        <f aca="false">IF(I36="","",O36+P36+Q36)</f>
        <v/>
      </c>
    </row>
    <row r="37" customFormat="false" ht="18" hidden="false" customHeight="true" outlineLevel="0" collapsed="false">
      <c r="A37" s="60"/>
      <c r="B37" s="61"/>
      <c r="C37" s="61"/>
      <c r="D37" s="61"/>
      <c r="E37" s="61"/>
      <c r="F37" s="61"/>
      <c r="G37" s="61"/>
      <c r="H37" s="62"/>
      <c r="I37" s="62"/>
      <c r="J37" s="63"/>
      <c r="K37" s="63"/>
      <c r="L37" s="63"/>
      <c r="M37" s="63"/>
      <c r="N37" s="61"/>
      <c r="O37" s="58" t="str">
        <f aca="false">IF(I37="","",I37*J37)</f>
        <v/>
      </c>
      <c r="P37" s="58" t="str">
        <f aca="false">IF(I37="","",I37*K37*IF(L37="",Assumptions!$C$13,L37))</f>
        <v/>
      </c>
      <c r="Q37" s="58" t="str">
        <f aca="false">IF(I37="","",I37*IF(M37="",Assumptions!$C$14,M37))</f>
        <v/>
      </c>
      <c r="R37" s="59" t="str">
        <f aca="false">IF(I37="","",O37+P37+Q37)</f>
        <v/>
      </c>
    </row>
    <row r="38" customFormat="false" ht="18" hidden="false" customHeight="true" outlineLevel="0" collapsed="false">
      <c r="A38" s="60"/>
      <c r="B38" s="61"/>
      <c r="C38" s="61"/>
      <c r="D38" s="61"/>
      <c r="E38" s="61"/>
      <c r="F38" s="61"/>
      <c r="G38" s="61"/>
      <c r="H38" s="62"/>
      <c r="I38" s="62"/>
      <c r="J38" s="63"/>
      <c r="K38" s="63"/>
      <c r="L38" s="63"/>
      <c r="M38" s="63"/>
      <c r="N38" s="61"/>
      <c r="O38" s="58" t="str">
        <f aca="false">IF(I38="","",I38*J38)</f>
        <v/>
      </c>
      <c r="P38" s="58" t="str">
        <f aca="false">IF(I38="","",I38*K38*IF(L38="",Assumptions!$C$13,L38))</f>
        <v/>
      </c>
      <c r="Q38" s="58" t="str">
        <f aca="false">IF(I38="","",I38*IF(M38="",Assumptions!$C$14,M38))</f>
        <v/>
      </c>
      <c r="R38" s="59" t="str">
        <f aca="false">IF(I38="","",O38+P38+Q38)</f>
        <v/>
      </c>
    </row>
    <row r="39" customFormat="false" ht="18" hidden="false" customHeight="true" outlineLevel="0" collapsed="false">
      <c r="A39" s="60"/>
      <c r="B39" s="61"/>
      <c r="C39" s="61"/>
      <c r="D39" s="61"/>
      <c r="E39" s="61"/>
      <c r="F39" s="61"/>
      <c r="G39" s="61"/>
      <c r="H39" s="62"/>
      <c r="I39" s="62"/>
      <c r="J39" s="63"/>
      <c r="K39" s="63"/>
      <c r="L39" s="63"/>
      <c r="M39" s="63"/>
      <c r="N39" s="61"/>
      <c r="O39" s="58" t="str">
        <f aca="false">IF(I39="","",I39*J39)</f>
        <v/>
      </c>
      <c r="P39" s="58" t="str">
        <f aca="false">IF(I39="","",I39*K39*IF(L39="",Assumptions!$C$13,L39))</f>
        <v/>
      </c>
      <c r="Q39" s="58" t="str">
        <f aca="false">IF(I39="","",I39*IF(M39="",Assumptions!$C$14,M39))</f>
        <v/>
      </c>
      <c r="R39" s="59" t="str">
        <f aca="false">IF(I39="","",O39+P39+Q39)</f>
        <v/>
      </c>
    </row>
    <row r="40" customFormat="false" ht="18" hidden="false" customHeight="true" outlineLevel="0" collapsed="false">
      <c r="A40" s="60"/>
      <c r="B40" s="61"/>
      <c r="C40" s="61"/>
      <c r="D40" s="61"/>
      <c r="E40" s="61"/>
      <c r="F40" s="61"/>
      <c r="G40" s="61"/>
      <c r="H40" s="62"/>
      <c r="I40" s="62"/>
      <c r="J40" s="63"/>
      <c r="K40" s="63"/>
      <c r="L40" s="63"/>
      <c r="M40" s="63"/>
      <c r="N40" s="61"/>
      <c r="O40" s="58" t="str">
        <f aca="false">IF(I40="","",I40*J40)</f>
        <v/>
      </c>
      <c r="P40" s="58" t="str">
        <f aca="false">IF(I40="","",I40*K40*IF(L40="",Assumptions!$C$13,L40))</f>
        <v/>
      </c>
      <c r="Q40" s="58" t="str">
        <f aca="false">IF(I40="","",I40*IF(M40="",Assumptions!$C$14,M40))</f>
        <v/>
      </c>
      <c r="R40" s="59" t="str">
        <f aca="false">IF(I40="","",O40+P40+Q40)</f>
        <v/>
      </c>
    </row>
    <row r="41" customFormat="false" ht="18" hidden="false" customHeight="true" outlineLevel="0" collapsed="false">
      <c r="A41" s="60"/>
      <c r="B41" s="61"/>
      <c r="C41" s="61"/>
      <c r="D41" s="61"/>
      <c r="E41" s="61"/>
      <c r="F41" s="61"/>
      <c r="G41" s="61"/>
      <c r="H41" s="62"/>
      <c r="I41" s="62"/>
      <c r="J41" s="63"/>
      <c r="K41" s="63"/>
      <c r="L41" s="63"/>
      <c r="M41" s="63"/>
      <c r="N41" s="61"/>
      <c r="O41" s="58" t="str">
        <f aca="false">IF(I41="","",I41*J41)</f>
        <v/>
      </c>
      <c r="P41" s="58" t="str">
        <f aca="false">IF(I41="","",I41*K41*IF(L41="",Assumptions!$C$13,L41))</f>
        <v/>
      </c>
      <c r="Q41" s="58" t="str">
        <f aca="false">IF(I41="","",I41*IF(M41="",Assumptions!$C$14,M41))</f>
        <v/>
      </c>
      <c r="R41" s="59" t="str">
        <f aca="false">IF(I41="","",O41+P41+Q41)</f>
        <v/>
      </c>
    </row>
    <row r="42" customFormat="false" ht="18" hidden="false" customHeight="true" outlineLevel="0" collapsed="false">
      <c r="A42" s="60"/>
      <c r="B42" s="61"/>
      <c r="C42" s="61"/>
      <c r="D42" s="61"/>
      <c r="E42" s="61"/>
      <c r="F42" s="61"/>
      <c r="G42" s="61"/>
      <c r="H42" s="62"/>
      <c r="I42" s="62"/>
      <c r="J42" s="63"/>
      <c r="K42" s="63"/>
      <c r="L42" s="63"/>
      <c r="M42" s="63"/>
      <c r="N42" s="61"/>
      <c r="O42" s="58" t="str">
        <f aca="false">IF(I42="","",I42*J42)</f>
        <v/>
      </c>
      <c r="P42" s="58" t="str">
        <f aca="false">IF(I42="","",I42*K42*IF(L42="",Assumptions!$C$13,L42))</f>
        <v/>
      </c>
      <c r="Q42" s="58" t="str">
        <f aca="false">IF(I42="","",I42*IF(M42="",Assumptions!$C$14,M42))</f>
        <v/>
      </c>
      <c r="R42" s="59" t="str">
        <f aca="false">IF(I42="","",O42+P42+Q42)</f>
        <v/>
      </c>
    </row>
    <row r="43" customFormat="false" ht="18" hidden="false" customHeight="true" outlineLevel="0" collapsed="false">
      <c r="A43" s="60"/>
      <c r="B43" s="61"/>
      <c r="C43" s="61"/>
      <c r="D43" s="61"/>
      <c r="E43" s="61"/>
      <c r="F43" s="61"/>
      <c r="G43" s="61"/>
      <c r="H43" s="62"/>
      <c r="I43" s="62"/>
      <c r="J43" s="63"/>
      <c r="K43" s="63"/>
      <c r="L43" s="63"/>
      <c r="M43" s="63"/>
      <c r="N43" s="61"/>
      <c r="O43" s="58" t="str">
        <f aca="false">IF(I43="","",I43*J43)</f>
        <v/>
      </c>
      <c r="P43" s="58" t="str">
        <f aca="false">IF(I43="","",I43*K43*IF(L43="",Assumptions!$C$13,L43))</f>
        <v/>
      </c>
      <c r="Q43" s="58" t="str">
        <f aca="false">IF(I43="","",I43*IF(M43="",Assumptions!$C$14,M43))</f>
        <v/>
      </c>
      <c r="R43" s="59" t="str">
        <f aca="false">IF(I43="","",O43+P43+Q43)</f>
        <v/>
      </c>
    </row>
    <row r="44" customFormat="false" ht="18" hidden="false" customHeight="true" outlineLevel="0" collapsed="false">
      <c r="A44" s="60"/>
      <c r="B44" s="61"/>
      <c r="C44" s="61"/>
      <c r="D44" s="61"/>
      <c r="E44" s="61"/>
      <c r="F44" s="61"/>
      <c r="G44" s="61"/>
      <c r="H44" s="62"/>
      <c r="I44" s="62"/>
      <c r="J44" s="63"/>
      <c r="K44" s="63"/>
      <c r="L44" s="63"/>
      <c r="M44" s="63"/>
      <c r="N44" s="61"/>
      <c r="O44" s="58" t="str">
        <f aca="false">IF(I44="","",I44*J44)</f>
        <v/>
      </c>
      <c r="P44" s="58" t="str">
        <f aca="false">IF(I44="","",I44*K44*IF(L44="",Assumptions!$C$13,L44))</f>
        <v/>
      </c>
      <c r="Q44" s="58" t="str">
        <f aca="false">IF(I44="","",I44*IF(M44="",Assumptions!$C$14,M44))</f>
        <v/>
      </c>
      <c r="R44" s="59" t="str">
        <f aca="false">IF(I44="","",O44+P44+Q44)</f>
        <v/>
      </c>
    </row>
    <row r="45" customFormat="false" ht="18" hidden="false" customHeight="true" outlineLevel="0" collapsed="false">
      <c r="A45" s="60"/>
      <c r="B45" s="61"/>
      <c r="C45" s="61"/>
      <c r="D45" s="61"/>
      <c r="E45" s="61"/>
      <c r="F45" s="61"/>
      <c r="G45" s="61"/>
      <c r="H45" s="62"/>
      <c r="I45" s="62"/>
      <c r="J45" s="63"/>
      <c r="K45" s="63"/>
      <c r="L45" s="63"/>
      <c r="M45" s="63"/>
      <c r="N45" s="61"/>
      <c r="O45" s="58" t="str">
        <f aca="false">IF(I45="","",I45*J45)</f>
        <v/>
      </c>
      <c r="P45" s="58" t="str">
        <f aca="false">IF(I45="","",I45*K45*IF(L45="",Assumptions!$C$13,L45))</f>
        <v/>
      </c>
      <c r="Q45" s="58" t="str">
        <f aca="false">IF(I45="","",I45*IF(M45="",Assumptions!$C$14,M45))</f>
        <v/>
      </c>
      <c r="R45" s="59" t="str">
        <f aca="false">IF(I45="","",O45+P45+Q45)</f>
        <v/>
      </c>
    </row>
    <row r="46" customFormat="false" ht="18" hidden="false" customHeight="true" outlineLevel="0" collapsed="false">
      <c r="A46" s="60"/>
      <c r="B46" s="61"/>
      <c r="C46" s="61"/>
      <c r="D46" s="61"/>
      <c r="E46" s="61"/>
      <c r="F46" s="61"/>
      <c r="G46" s="61"/>
      <c r="H46" s="62"/>
      <c r="I46" s="62"/>
      <c r="J46" s="63"/>
      <c r="K46" s="63"/>
      <c r="L46" s="63"/>
      <c r="M46" s="63"/>
      <c r="N46" s="61"/>
      <c r="O46" s="58" t="str">
        <f aca="false">IF(I46="","",I46*J46)</f>
        <v/>
      </c>
      <c r="P46" s="58" t="str">
        <f aca="false">IF(I46="","",I46*K46*IF(L46="",Assumptions!$C$13,L46))</f>
        <v/>
      </c>
      <c r="Q46" s="58" t="str">
        <f aca="false">IF(I46="","",I46*IF(M46="",Assumptions!$C$14,M46))</f>
        <v/>
      </c>
      <c r="R46" s="59" t="str">
        <f aca="false">IF(I46="","",O46+P46+Q46)</f>
        <v/>
      </c>
    </row>
    <row r="47" customFormat="false" ht="18" hidden="false" customHeight="true" outlineLevel="0" collapsed="false">
      <c r="A47" s="60"/>
      <c r="B47" s="61"/>
      <c r="C47" s="61"/>
      <c r="D47" s="61"/>
      <c r="E47" s="61"/>
      <c r="F47" s="61"/>
      <c r="G47" s="61"/>
      <c r="H47" s="62"/>
      <c r="I47" s="62"/>
      <c r="J47" s="63"/>
      <c r="K47" s="63"/>
      <c r="L47" s="63"/>
      <c r="M47" s="63"/>
      <c r="N47" s="61"/>
      <c r="O47" s="58" t="str">
        <f aca="false">IF(I47="","",I47*J47)</f>
        <v/>
      </c>
      <c r="P47" s="58" t="str">
        <f aca="false">IF(I47="","",I47*K47*IF(L47="",Assumptions!$C$13,L47))</f>
        <v/>
      </c>
      <c r="Q47" s="58" t="str">
        <f aca="false">IF(I47="","",I47*IF(M47="",Assumptions!$C$14,M47))</f>
        <v/>
      </c>
      <c r="R47" s="59" t="str">
        <f aca="false">IF(I47="","",O47+P47+Q47)</f>
        <v/>
      </c>
    </row>
    <row r="48" customFormat="false" ht="18" hidden="false" customHeight="true" outlineLevel="0" collapsed="false">
      <c r="A48" s="60"/>
      <c r="B48" s="61"/>
      <c r="C48" s="61"/>
      <c r="D48" s="61"/>
      <c r="E48" s="61"/>
      <c r="F48" s="61"/>
      <c r="G48" s="61"/>
      <c r="H48" s="62"/>
      <c r="I48" s="62"/>
      <c r="J48" s="63"/>
      <c r="K48" s="63"/>
      <c r="L48" s="63"/>
      <c r="M48" s="63"/>
      <c r="N48" s="61"/>
      <c r="O48" s="58" t="str">
        <f aca="false">IF(I48="","",I48*J48)</f>
        <v/>
      </c>
      <c r="P48" s="58" t="str">
        <f aca="false">IF(I48="","",I48*K48*IF(L48="",Assumptions!$C$13,L48))</f>
        <v/>
      </c>
      <c r="Q48" s="58" t="str">
        <f aca="false">IF(I48="","",I48*IF(M48="",Assumptions!$C$14,M48))</f>
        <v/>
      </c>
      <c r="R48" s="59" t="str">
        <f aca="false">IF(I48="","",O48+P48+Q48)</f>
        <v/>
      </c>
    </row>
    <row r="49" customFormat="false" ht="18" hidden="false" customHeight="true" outlineLevel="0" collapsed="false">
      <c r="A49" s="60"/>
      <c r="B49" s="61"/>
      <c r="C49" s="61"/>
      <c r="D49" s="61"/>
      <c r="E49" s="61"/>
      <c r="F49" s="61"/>
      <c r="G49" s="61"/>
      <c r="H49" s="62"/>
      <c r="I49" s="62"/>
      <c r="J49" s="63"/>
      <c r="K49" s="63"/>
      <c r="L49" s="63"/>
      <c r="M49" s="63"/>
      <c r="N49" s="61"/>
      <c r="O49" s="58" t="str">
        <f aca="false">IF(I49="","",I49*J49)</f>
        <v/>
      </c>
      <c r="P49" s="58" t="str">
        <f aca="false">IF(I49="","",I49*K49*IF(L49="",Assumptions!$C$13,L49))</f>
        <v/>
      </c>
      <c r="Q49" s="58" t="str">
        <f aca="false">IF(I49="","",I49*IF(M49="",Assumptions!$C$14,M49))</f>
        <v/>
      </c>
      <c r="R49" s="59" t="str">
        <f aca="false">IF(I49="","",O49+P49+Q49)</f>
        <v/>
      </c>
    </row>
    <row r="50" customFormat="false" ht="18" hidden="false" customHeight="true" outlineLevel="0" collapsed="false">
      <c r="A50" s="60"/>
      <c r="B50" s="61"/>
      <c r="C50" s="61"/>
      <c r="D50" s="61"/>
      <c r="E50" s="61"/>
      <c r="F50" s="61"/>
      <c r="G50" s="61"/>
      <c r="H50" s="62"/>
      <c r="I50" s="62"/>
      <c r="J50" s="63"/>
      <c r="K50" s="63"/>
      <c r="L50" s="63"/>
      <c r="M50" s="63"/>
      <c r="N50" s="61"/>
      <c r="O50" s="58" t="str">
        <f aca="false">IF(I50="","",I50*J50)</f>
        <v/>
      </c>
      <c r="P50" s="58" t="str">
        <f aca="false">IF(I50="","",I50*K50*IF(L50="",Assumptions!$C$13,L50))</f>
        <v/>
      </c>
      <c r="Q50" s="58" t="str">
        <f aca="false">IF(I50="","",I50*IF(M50="",Assumptions!$C$14,M50))</f>
        <v/>
      </c>
      <c r="R50" s="59" t="str">
        <f aca="false">IF(I50="","",O50+P50+Q50)</f>
        <v/>
      </c>
    </row>
    <row r="51" customFormat="false" ht="18" hidden="false" customHeight="true" outlineLevel="0" collapsed="false">
      <c r="A51" s="60"/>
      <c r="B51" s="61"/>
      <c r="C51" s="61"/>
      <c r="D51" s="61"/>
      <c r="E51" s="61"/>
      <c r="F51" s="61"/>
      <c r="G51" s="61"/>
      <c r="H51" s="62"/>
      <c r="I51" s="62"/>
      <c r="J51" s="63"/>
      <c r="K51" s="63"/>
      <c r="L51" s="63"/>
      <c r="M51" s="63"/>
      <c r="N51" s="61"/>
      <c r="O51" s="58" t="str">
        <f aca="false">IF(I51="","",I51*J51)</f>
        <v/>
      </c>
      <c r="P51" s="58" t="str">
        <f aca="false">IF(I51="","",I51*K51*IF(L51="",Assumptions!$C$13,L51))</f>
        <v/>
      </c>
      <c r="Q51" s="58" t="str">
        <f aca="false">IF(I51="","",I51*IF(M51="",Assumptions!$C$14,M51))</f>
        <v/>
      </c>
      <c r="R51" s="59" t="str">
        <f aca="false">IF(I51="","",O51+P51+Q51)</f>
        <v/>
      </c>
    </row>
    <row r="52" customFormat="false" ht="18" hidden="false" customHeight="true" outlineLevel="0" collapsed="false">
      <c r="A52" s="60"/>
      <c r="B52" s="61"/>
      <c r="C52" s="61"/>
      <c r="D52" s="61"/>
      <c r="E52" s="61"/>
      <c r="F52" s="61"/>
      <c r="G52" s="61"/>
      <c r="H52" s="62"/>
      <c r="I52" s="62"/>
      <c r="J52" s="63"/>
      <c r="K52" s="63"/>
      <c r="L52" s="63"/>
      <c r="M52" s="63"/>
      <c r="N52" s="61"/>
      <c r="O52" s="58" t="str">
        <f aca="false">IF(I52="","",I52*J52)</f>
        <v/>
      </c>
      <c r="P52" s="58" t="str">
        <f aca="false">IF(I52="","",I52*K52*IF(L52="",Assumptions!$C$13,L52))</f>
        <v/>
      </c>
      <c r="Q52" s="58" t="str">
        <f aca="false">IF(I52="","",I52*IF(M52="",Assumptions!$C$14,M52))</f>
        <v/>
      </c>
      <c r="R52" s="59" t="str">
        <f aca="false">IF(I52="","",O52+P52+Q52)</f>
        <v/>
      </c>
    </row>
    <row r="53" customFormat="false" ht="18" hidden="false" customHeight="true" outlineLevel="0" collapsed="false">
      <c r="A53" s="60"/>
      <c r="B53" s="61"/>
      <c r="C53" s="61"/>
      <c r="D53" s="61"/>
      <c r="E53" s="61"/>
      <c r="F53" s="61"/>
      <c r="G53" s="61"/>
      <c r="H53" s="62"/>
      <c r="I53" s="62"/>
      <c r="J53" s="63"/>
      <c r="K53" s="63"/>
      <c r="L53" s="63"/>
      <c r="M53" s="63"/>
      <c r="N53" s="61"/>
      <c r="O53" s="58" t="str">
        <f aca="false">IF(I53="","",I53*J53)</f>
        <v/>
      </c>
      <c r="P53" s="58" t="str">
        <f aca="false">IF(I53="","",I53*K53*IF(L53="",Assumptions!$C$13,L53))</f>
        <v/>
      </c>
      <c r="Q53" s="58" t="str">
        <f aca="false">IF(I53="","",I53*IF(M53="",Assumptions!$C$14,M53))</f>
        <v/>
      </c>
      <c r="R53" s="59" t="str">
        <f aca="false">IF(I53="","",O53+P53+Q53)</f>
        <v/>
      </c>
    </row>
    <row r="54" customFormat="false" ht="18" hidden="false" customHeight="true" outlineLevel="0" collapsed="false">
      <c r="A54" s="60"/>
      <c r="B54" s="61"/>
      <c r="C54" s="61"/>
      <c r="D54" s="61"/>
      <c r="E54" s="61"/>
      <c r="F54" s="61"/>
      <c r="G54" s="61"/>
      <c r="H54" s="62"/>
      <c r="I54" s="62"/>
      <c r="J54" s="63"/>
      <c r="K54" s="63"/>
      <c r="L54" s="63"/>
      <c r="M54" s="63"/>
      <c r="N54" s="61"/>
      <c r="O54" s="58" t="str">
        <f aca="false">IF(I54="","",I54*J54)</f>
        <v/>
      </c>
      <c r="P54" s="58" t="str">
        <f aca="false">IF(I54="","",I54*K54*IF(L54="",Assumptions!$C$13,L54))</f>
        <v/>
      </c>
      <c r="Q54" s="58" t="str">
        <f aca="false">IF(I54="","",I54*IF(M54="",Assumptions!$C$14,M54))</f>
        <v/>
      </c>
      <c r="R54" s="59" t="str">
        <f aca="false">IF(I54="","",O54+P54+Q54)</f>
        <v/>
      </c>
    </row>
    <row r="55" customFormat="false" ht="15" hidden="false" customHeight="false" outlineLevel="0" collapsed="false">
      <c r="A55" s="35" t="s">
        <v>219</v>
      </c>
      <c r="B55" s="35"/>
      <c r="C55" s="35"/>
      <c r="D55" s="35"/>
      <c r="E55" s="35"/>
      <c r="F55" s="35"/>
      <c r="G55" s="35"/>
      <c r="H55" s="64" t="n">
        <f aca="false">SUM(H5:H54)</f>
        <v>1787</v>
      </c>
      <c r="I55" s="64" t="n">
        <f aca="false">SUM(I5:I54)</f>
        <v>55</v>
      </c>
      <c r="J55" s="35"/>
      <c r="K55" s="35"/>
      <c r="L55" s="35"/>
      <c r="M55" s="35"/>
      <c r="N55" s="35"/>
      <c r="O55" s="65" t="n">
        <f aca="false">SUM(O5:O54)</f>
        <v>7076.6</v>
      </c>
      <c r="P55" s="65" t="n">
        <f aca="false">SUM(P5:P54)</f>
        <v>1782.105</v>
      </c>
      <c r="Q55" s="65" t="n">
        <f aca="false">SUM(Q5:Q54)</f>
        <v>367</v>
      </c>
      <c r="R55" s="65" t="n">
        <f aca="false">SUM(R5:R54)</f>
        <v>9225.705</v>
      </c>
    </row>
  </sheetData>
  <autoFilter ref="A4:R54"/>
  <mergeCells count="2">
    <mergeCell ref="A1:R1"/>
    <mergeCell ref="A2:R2"/>
  </mergeCells>
  <dataValidations count="2">
    <dataValidation allowBlank="true" error="Pick a work center from Assumptions" errorStyle="stop" errorTitle="Work center" operator="between" showDropDown="false" showErrorMessage="false" showInputMessage="false" sqref="F5:F54" type="list">
      <formula1>Assumptions!$B$25:$B$35</formula1>
      <formula2>0</formula2>
    </dataValidation>
    <dataValidation allowBlank="true" errorStyle="stop" operator="between" showDropDown="false" showErrorMessage="false" showInputMessage="false" sqref="G5:G54" type="list">
      <formula1>Assumptions!$D$25:$D$36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R5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1" style="0" width="12"/>
    <col collapsed="false" customWidth="true" hidden="false" outlineLevel="0" max="3" min="3" style="0" width="18"/>
    <col collapsed="false" customWidth="true" hidden="false" outlineLevel="0" max="4" min="4" style="0" width="8"/>
    <col collapsed="false" customWidth="true" hidden="false" outlineLevel="0" max="5" min="5" style="0" width="12"/>
    <col collapsed="false" customWidth="true" hidden="false" outlineLevel="0" max="6" min="6" style="0" width="16"/>
    <col collapsed="false" customWidth="true" hidden="false" outlineLevel="0" max="8" min="7" style="0" width="12"/>
    <col collapsed="false" customWidth="true" hidden="false" outlineLevel="0" max="9" min="9" style="0" width="14"/>
    <col collapsed="false" customWidth="true" hidden="false" outlineLevel="0" max="10" min="10" style="0" width="16"/>
    <col collapsed="false" customWidth="true" hidden="false" outlineLevel="0" max="11" min="11" style="0" width="14"/>
    <col collapsed="false" customWidth="true" hidden="false" outlineLevel="0" max="12" min="12" style="0" width="16"/>
    <col collapsed="false" customWidth="true" hidden="false" outlineLevel="0" max="14" min="13" style="0" width="12"/>
    <col collapsed="false" customWidth="true" hidden="false" outlineLevel="0" max="15" min="15" style="0" width="28"/>
    <col collapsed="false" customWidth="true" hidden="false" outlineLevel="0" max="16" min="16" style="0" width="16"/>
    <col collapsed="false" customWidth="true" hidden="false" outlineLevel="0" max="17" min="17" style="0" width="14"/>
    <col collapsed="false" customWidth="true" hidden="false" outlineLevel="0" max="18" min="18" style="0" width="16"/>
  </cols>
  <sheetData>
    <row r="1" customFormat="false" ht="19.7" hidden="false" customHeight="false" outlineLevel="0" collapsed="false">
      <c r="A1" s="40" t="s">
        <v>220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</row>
    <row r="2" customFormat="false" ht="15" hidden="false" customHeight="false" outlineLevel="0" collapsed="false">
      <c r="A2" s="54" t="s">
        <v>221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</row>
    <row r="4" customFormat="false" ht="36" hidden="false" customHeight="true" outlineLevel="0" collapsed="false">
      <c r="A4" s="19" t="s">
        <v>157</v>
      </c>
      <c r="B4" s="19" t="s">
        <v>158</v>
      </c>
      <c r="C4" s="19" t="s">
        <v>159</v>
      </c>
      <c r="D4" s="19" t="s">
        <v>160</v>
      </c>
      <c r="E4" s="19" t="s">
        <v>161</v>
      </c>
      <c r="F4" s="19" t="s">
        <v>116</v>
      </c>
      <c r="G4" s="19" t="s">
        <v>162</v>
      </c>
      <c r="H4" s="19" t="s">
        <v>222</v>
      </c>
      <c r="I4" s="19" t="s">
        <v>223</v>
      </c>
      <c r="J4" s="19" t="s">
        <v>167</v>
      </c>
      <c r="K4" s="19" t="s">
        <v>224</v>
      </c>
      <c r="L4" s="19" t="s">
        <v>225</v>
      </c>
      <c r="M4" s="19" t="s">
        <v>226</v>
      </c>
      <c r="N4" s="19" t="s">
        <v>227</v>
      </c>
      <c r="O4" s="19" t="s">
        <v>79</v>
      </c>
      <c r="P4" s="19" t="s">
        <v>228</v>
      </c>
      <c r="Q4" s="19" t="s">
        <v>229</v>
      </c>
      <c r="R4" s="19" t="s">
        <v>230</v>
      </c>
    </row>
    <row r="5" customFormat="false" ht="18" hidden="false" customHeight="true" outlineLevel="0" collapsed="false">
      <c r="A5" s="44" t="s">
        <v>231</v>
      </c>
      <c r="B5" s="42" t="s">
        <v>232</v>
      </c>
      <c r="C5" s="42" t="s">
        <v>175</v>
      </c>
      <c r="D5" s="42" t="s">
        <v>176</v>
      </c>
      <c r="E5" s="42" t="s">
        <v>177</v>
      </c>
      <c r="F5" s="42" t="s">
        <v>122</v>
      </c>
      <c r="G5" s="42" t="s">
        <v>120</v>
      </c>
      <c r="H5" s="46" t="n">
        <v>4</v>
      </c>
      <c r="I5" s="55" t="n">
        <v>6.5</v>
      </c>
      <c r="J5" s="56"/>
      <c r="K5" s="55" t="n">
        <v>12</v>
      </c>
      <c r="L5" s="55" t="n">
        <v>0</v>
      </c>
      <c r="M5" s="55" t="n">
        <v>1</v>
      </c>
      <c r="N5" s="42" t="s">
        <v>233</v>
      </c>
      <c r="O5" s="42" t="s">
        <v>234</v>
      </c>
      <c r="P5" s="58" t="n">
        <f aca="false">IF(H5="","",(I5+M5)*IF(J5="",Assumptions!$C$13,J5))</f>
        <v>450.9375</v>
      </c>
      <c r="Q5" s="58" t="n">
        <f aca="false">IF(H5="","",K5+L5)</f>
        <v>12</v>
      </c>
      <c r="R5" s="59" t="n">
        <f aca="false">IF(H5="","",P5+Q5)</f>
        <v>462.9375</v>
      </c>
    </row>
    <row r="6" customFormat="false" ht="18" hidden="false" customHeight="true" outlineLevel="0" collapsed="false">
      <c r="A6" s="44" t="s">
        <v>235</v>
      </c>
      <c r="B6" s="42" t="s">
        <v>236</v>
      </c>
      <c r="C6" s="42" t="s">
        <v>181</v>
      </c>
      <c r="D6" s="42" t="s">
        <v>182</v>
      </c>
      <c r="E6" s="42" t="s">
        <v>183</v>
      </c>
      <c r="F6" s="42" t="s">
        <v>128</v>
      </c>
      <c r="G6" s="42" t="s">
        <v>144</v>
      </c>
      <c r="H6" s="46" t="n">
        <v>8</v>
      </c>
      <c r="I6" s="55" t="n">
        <v>3</v>
      </c>
      <c r="J6" s="56"/>
      <c r="K6" s="55" t="n">
        <v>0</v>
      </c>
      <c r="L6" s="55" t="n">
        <v>0</v>
      </c>
      <c r="M6" s="55" t="n">
        <v>0.5</v>
      </c>
      <c r="N6" s="42" t="s">
        <v>233</v>
      </c>
      <c r="O6" s="42" t="s">
        <v>237</v>
      </c>
      <c r="P6" s="58" t="n">
        <f aca="false">IF(H6="","",(I6+M6)*IF(J6="",Assumptions!$C$13,J6))</f>
        <v>210.4375</v>
      </c>
      <c r="Q6" s="58" t="n">
        <f aca="false">IF(H6="","",K6+L6)</f>
        <v>0</v>
      </c>
      <c r="R6" s="59" t="n">
        <f aca="false">IF(H6="","",P6+Q6)</f>
        <v>210.4375</v>
      </c>
    </row>
    <row r="7" customFormat="false" ht="18" hidden="false" customHeight="true" outlineLevel="0" collapsed="false">
      <c r="A7" s="44" t="s">
        <v>238</v>
      </c>
      <c r="B7" s="42" t="s">
        <v>239</v>
      </c>
      <c r="C7" s="42" t="s">
        <v>193</v>
      </c>
      <c r="D7" s="42" t="s">
        <v>194</v>
      </c>
      <c r="E7" s="42" t="s">
        <v>195</v>
      </c>
      <c r="F7" s="42" t="s">
        <v>137</v>
      </c>
      <c r="G7" s="42" t="s">
        <v>123</v>
      </c>
      <c r="H7" s="46" t="n">
        <v>2</v>
      </c>
      <c r="I7" s="55" t="n">
        <v>5</v>
      </c>
      <c r="J7" s="56"/>
      <c r="K7" s="55" t="n">
        <v>40</v>
      </c>
      <c r="L7" s="55" t="n">
        <v>180</v>
      </c>
      <c r="M7" s="55" t="n">
        <v>1.5</v>
      </c>
      <c r="N7" s="42" t="s">
        <v>233</v>
      </c>
      <c r="O7" s="42" t="s">
        <v>240</v>
      </c>
      <c r="P7" s="58" t="n">
        <f aca="false">IF(H7="","",(I7+M7)*IF(J7="",Assumptions!$C$13,J7))</f>
        <v>390.8125</v>
      </c>
      <c r="Q7" s="58" t="n">
        <f aca="false">IF(H7="","",K7+L7)</f>
        <v>220</v>
      </c>
      <c r="R7" s="59" t="n">
        <f aca="false">IF(H7="","",P7+Q7)</f>
        <v>610.8125</v>
      </c>
    </row>
    <row r="8" customFormat="false" ht="18" hidden="false" customHeight="true" outlineLevel="0" collapsed="false">
      <c r="A8" s="44" t="s">
        <v>241</v>
      </c>
      <c r="B8" s="42" t="s">
        <v>242</v>
      </c>
      <c r="C8" s="42" t="s">
        <v>203</v>
      </c>
      <c r="D8" s="42" t="s">
        <v>188</v>
      </c>
      <c r="E8" s="42" t="s">
        <v>204</v>
      </c>
      <c r="F8" s="42" t="s">
        <v>125</v>
      </c>
      <c r="G8" s="42" t="s">
        <v>141</v>
      </c>
      <c r="H8" s="46" t="n">
        <v>3</v>
      </c>
      <c r="I8" s="55" t="n">
        <v>4</v>
      </c>
      <c r="J8" s="56"/>
      <c r="K8" s="55" t="n">
        <v>22</v>
      </c>
      <c r="L8" s="55" t="n">
        <v>0</v>
      </c>
      <c r="M8" s="55" t="n">
        <v>0.8</v>
      </c>
      <c r="N8" s="42" t="s">
        <v>233</v>
      </c>
      <c r="O8" s="42" t="s">
        <v>243</v>
      </c>
      <c r="P8" s="58" t="n">
        <f aca="false">IF(H8="","",(I8+M8)*IF(J8="",Assumptions!$C$13,J8))</f>
        <v>288.6</v>
      </c>
      <c r="Q8" s="58" t="n">
        <f aca="false">IF(H8="","",K8+L8)</f>
        <v>22</v>
      </c>
      <c r="R8" s="59" t="n">
        <f aca="false">IF(H8="","",P8+Q8)</f>
        <v>310.6</v>
      </c>
    </row>
    <row r="9" customFormat="false" ht="18" hidden="false" customHeight="true" outlineLevel="0" collapsed="false">
      <c r="A9" s="44" t="s">
        <v>244</v>
      </c>
      <c r="B9" s="42" t="s">
        <v>245</v>
      </c>
      <c r="C9" s="42" t="s">
        <v>212</v>
      </c>
      <c r="D9" s="42" t="s">
        <v>182</v>
      </c>
      <c r="E9" s="42" t="s">
        <v>213</v>
      </c>
      <c r="F9" s="42" t="s">
        <v>143</v>
      </c>
      <c r="G9" s="42" t="s">
        <v>129</v>
      </c>
      <c r="H9" s="46" t="n">
        <v>6</v>
      </c>
      <c r="I9" s="55" t="n">
        <v>2</v>
      </c>
      <c r="J9" s="56"/>
      <c r="K9" s="55" t="n">
        <v>8</v>
      </c>
      <c r="L9" s="55" t="n">
        <v>0</v>
      </c>
      <c r="M9" s="55" t="n">
        <v>0.4</v>
      </c>
      <c r="N9" s="42" t="s">
        <v>233</v>
      </c>
      <c r="O9" s="42" t="s">
        <v>246</v>
      </c>
      <c r="P9" s="58" t="n">
        <f aca="false">IF(H9="","",(I9+M9)*IF(J9="",Assumptions!$C$13,J9))</f>
        <v>144.3</v>
      </c>
      <c r="Q9" s="58" t="n">
        <f aca="false">IF(H9="","",K9+L9)</f>
        <v>8</v>
      </c>
      <c r="R9" s="59" t="n">
        <f aca="false">IF(H9="","",P9+Q9)</f>
        <v>152.3</v>
      </c>
    </row>
    <row r="10" customFormat="false" ht="18" hidden="false" customHeight="true" outlineLevel="0" collapsed="false">
      <c r="A10" s="44" t="s">
        <v>247</v>
      </c>
      <c r="B10" s="42" t="s">
        <v>248</v>
      </c>
      <c r="C10" s="42" t="s">
        <v>187</v>
      </c>
      <c r="D10" s="42" t="s">
        <v>188</v>
      </c>
      <c r="E10" s="42" t="s">
        <v>217</v>
      </c>
      <c r="F10" s="42" t="s">
        <v>134</v>
      </c>
      <c r="G10" s="42" t="s">
        <v>120</v>
      </c>
      <c r="H10" s="46" t="n">
        <v>15</v>
      </c>
      <c r="I10" s="55" t="n">
        <v>7.5</v>
      </c>
      <c r="J10" s="56"/>
      <c r="K10" s="55" t="n">
        <v>0</v>
      </c>
      <c r="L10" s="55" t="n">
        <v>0</v>
      </c>
      <c r="M10" s="55" t="n">
        <v>1.2</v>
      </c>
      <c r="N10" s="42" t="s">
        <v>233</v>
      </c>
      <c r="O10" s="42" t="s">
        <v>249</v>
      </c>
      <c r="P10" s="58" t="n">
        <f aca="false">IF(H10="","",(I10+M10)*IF(J10="",Assumptions!$C$13,J10))</f>
        <v>523.0875</v>
      </c>
      <c r="Q10" s="58" t="n">
        <f aca="false">IF(H10="","",K10+L10)</f>
        <v>0</v>
      </c>
      <c r="R10" s="59" t="n">
        <f aca="false">IF(H10="","",P10+Q10)</f>
        <v>523.0875</v>
      </c>
    </row>
    <row r="11" customFormat="false" ht="18" hidden="false" customHeight="true" outlineLevel="0" collapsed="false">
      <c r="A11" s="44" t="s">
        <v>250</v>
      </c>
      <c r="B11" s="42" t="s">
        <v>251</v>
      </c>
      <c r="C11" s="42" t="s">
        <v>181</v>
      </c>
      <c r="D11" s="42" t="s">
        <v>182</v>
      </c>
      <c r="E11" s="42" t="s">
        <v>208</v>
      </c>
      <c r="F11" s="42" t="s">
        <v>122</v>
      </c>
      <c r="G11" s="42" t="s">
        <v>120</v>
      </c>
      <c r="H11" s="46" t="n">
        <v>1</v>
      </c>
      <c r="I11" s="55" t="n">
        <v>8</v>
      </c>
      <c r="J11" s="56"/>
      <c r="K11" s="55" t="n">
        <v>55</v>
      </c>
      <c r="L11" s="55" t="n">
        <v>0</v>
      </c>
      <c r="M11" s="55" t="n">
        <v>2</v>
      </c>
      <c r="N11" s="42" t="s">
        <v>252</v>
      </c>
      <c r="O11" s="42" t="s">
        <v>253</v>
      </c>
      <c r="P11" s="58" t="n">
        <f aca="false">IF(H11="","",(I11+M11)*IF(J11="",Assumptions!$C$13,J11))</f>
        <v>601.25</v>
      </c>
      <c r="Q11" s="58" t="n">
        <f aca="false">IF(H11="","",K11+L11)</f>
        <v>55</v>
      </c>
      <c r="R11" s="59" t="n">
        <f aca="false">IF(H11="","",P11+Q11)</f>
        <v>656.25</v>
      </c>
    </row>
    <row r="12" customFormat="false" ht="18" hidden="false" customHeight="true" outlineLevel="0" collapsed="false">
      <c r="A12" s="44" t="s">
        <v>254</v>
      </c>
      <c r="B12" s="42" t="s">
        <v>255</v>
      </c>
      <c r="C12" s="42" t="s">
        <v>175</v>
      </c>
      <c r="D12" s="42" t="s">
        <v>176</v>
      </c>
      <c r="E12" s="42" t="s">
        <v>256</v>
      </c>
      <c r="F12" s="42" t="s">
        <v>128</v>
      </c>
      <c r="G12" s="42" t="s">
        <v>138</v>
      </c>
      <c r="H12" s="46" t="n">
        <v>3</v>
      </c>
      <c r="I12" s="55" t="n">
        <v>1.5</v>
      </c>
      <c r="J12" s="56"/>
      <c r="K12" s="55" t="n">
        <v>0</v>
      </c>
      <c r="L12" s="55" t="n">
        <v>0</v>
      </c>
      <c r="M12" s="55" t="n">
        <v>0.3</v>
      </c>
      <c r="N12" s="42" t="s">
        <v>233</v>
      </c>
      <c r="O12" s="42" t="s">
        <v>257</v>
      </c>
      <c r="P12" s="58" t="n">
        <f aca="false">IF(H12="","",(I12+M12)*IF(J12="",Assumptions!$C$13,J12))</f>
        <v>108.225</v>
      </c>
      <c r="Q12" s="58" t="n">
        <f aca="false">IF(H12="","",K12+L12)</f>
        <v>0</v>
      </c>
      <c r="R12" s="59" t="n">
        <f aca="false">IF(H12="","",P12+Q12)</f>
        <v>108.225</v>
      </c>
    </row>
    <row r="13" customFormat="false" ht="18" hidden="false" customHeight="true" outlineLevel="0" collapsed="false">
      <c r="A13" s="60"/>
      <c r="B13" s="61"/>
      <c r="C13" s="61"/>
      <c r="D13" s="61"/>
      <c r="E13" s="61"/>
      <c r="F13" s="61"/>
      <c r="G13" s="61"/>
      <c r="H13" s="62"/>
      <c r="I13" s="63"/>
      <c r="J13" s="63"/>
      <c r="K13" s="63"/>
      <c r="L13" s="63"/>
      <c r="M13" s="63"/>
      <c r="N13" s="61"/>
      <c r="O13" s="61"/>
      <c r="P13" s="58" t="str">
        <f aca="false">IF(H13="","",(I13+M13)*IF(J13="",Assumptions!$C$13,J13))</f>
        <v/>
      </c>
      <c r="Q13" s="58" t="str">
        <f aca="false">IF(H13="","",K13+L13)</f>
        <v/>
      </c>
      <c r="R13" s="59" t="str">
        <f aca="false">IF(H13="","",P13+Q13)</f>
        <v/>
      </c>
    </row>
    <row r="14" customFormat="false" ht="18" hidden="false" customHeight="true" outlineLevel="0" collapsed="false">
      <c r="A14" s="60"/>
      <c r="B14" s="61"/>
      <c r="C14" s="61"/>
      <c r="D14" s="61"/>
      <c r="E14" s="61"/>
      <c r="F14" s="61"/>
      <c r="G14" s="61"/>
      <c r="H14" s="62"/>
      <c r="I14" s="63"/>
      <c r="J14" s="63"/>
      <c r="K14" s="63"/>
      <c r="L14" s="63"/>
      <c r="M14" s="63"/>
      <c r="N14" s="61"/>
      <c r="O14" s="61"/>
      <c r="P14" s="58" t="str">
        <f aca="false">IF(H14="","",(I14+M14)*IF(J14="",Assumptions!$C$13,J14))</f>
        <v/>
      </c>
      <c r="Q14" s="58" t="str">
        <f aca="false">IF(H14="","",K14+L14)</f>
        <v/>
      </c>
      <c r="R14" s="59" t="str">
        <f aca="false">IF(H14="","",P14+Q14)</f>
        <v/>
      </c>
    </row>
    <row r="15" customFormat="false" ht="18" hidden="false" customHeight="true" outlineLevel="0" collapsed="false">
      <c r="A15" s="60"/>
      <c r="B15" s="61"/>
      <c r="C15" s="61"/>
      <c r="D15" s="61"/>
      <c r="E15" s="61"/>
      <c r="F15" s="61"/>
      <c r="G15" s="61"/>
      <c r="H15" s="62"/>
      <c r="I15" s="63"/>
      <c r="J15" s="63"/>
      <c r="K15" s="63"/>
      <c r="L15" s="63"/>
      <c r="M15" s="63"/>
      <c r="N15" s="61"/>
      <c r="O15" s="61"/>
      <c r="P15" s="58" t="str">
        <f aca="false">IF(H15="","",(I15+M15)*IF(J15="",Assumptions!$C$13,J15))</f>
        <v/>
      </c>
      <c r="Q15" s="58" t="str">
        <f aca="false">IF(H15="","",K15+L15)</f>
        <v/>
      </c>
      <c r="R15" s="59" t="str">
        <f aca="false">IF(H15="","",P15+Q15)</f>
        <v/>
      </c>
    </row>
    <row r="16" customFormat="false" ht="18" hidden="false" customHeight="true" outlineLevel="0" collapsed="false">
      <c r="A16" s="60"/>
      <c r="B16" s="61"/>
      <c r="C16" s="61"/>
      <c r="D16" s="61"/>
      <c r="E16" s="61"/>
      <c r="F16" s="61"/>
      <c r="G16" s="61"/>
      <c r="H16" s="62"/>
      <c r="I16" s="63"/>
      <c r="J16" s="63"/>
      <c r="K16" s="63"/>
      <c r="L16" s="63"/>
      <c r="M16" s="63"/>
      <c r="N16" s="61"/>
      <c r="O16" s="61"/>
      <c r="P16" s="58" t="str">
        <f aca="false">IF(H16="","",(I16+M16)*IF(J16="",Assumptions!$C$13,J16))</f>
        <v/>
      </c>
      <c r="Q16" s="58" t="str">
        <f aca="false">IF(H16="","",K16+L16)</f>
        <v/>
      </c>
      <c r="R16" s="59" t="str">
        <f aca="false">IF(H16="","",P16+Q16)</f>
        <v/>
      </c>
    </row>
    <row r="17" customFormat="false" ht="18" hidden="false" customHeight="true" outlineLevel="0" collapsed="false">
      <c r="A17" s="60"/>
      <c r="B17" s="61"/>
      <c r="C17" s="61"/>
      <c r="D17" s="61"/>
      <c r="E17" s="61"/>
      <c r="F17" s="61"/>
      <c r="G17" s="61"/>
      <c r="H17" s="62"/>
      <c r="I17" s="63"/>
      <c r="J17" s="63"/>
      <c r="K17" s="63"/>
      <c r="L17" s="63"/>
      <c r="M17" s="63"/>
      <c r="N17" s="61"/>
      <c r="O17" s="61"/>
      <c r="P17" s="58" t="str">
        <f aca="false">IF(H17="","",(I17+M17)*IF(J17="",Assumptions!$C$13,J17))</f>
        <v/>
      </c>
      <c r="Q17" s="58" t="str">
        <f aca="false">IF(H17="","",K17+L17)</f>
        <v/>
      </c>
      <c r="R17" s="59" t="str">
        <f aca="false">IF(H17="","",P17+Q17)</f>
        <v/>
      </c>
    </row>
    <row r="18" customFormat="false" ht="18" hidden="false" customHeight="true" outlineLevel="0" collapsed="false">
      <c r="A18" s="60"/>
      <c r="B18" s="61"/>
      <c r="C18" s="61"/>
      <c r="D18" s="61"/>
      <c r="E18" s="61"/>
      <c r="F18" s="61"/>
      <c r="G18" s="61"/>
      <c r="H18" s="62"/>
      <c r="I18" s="63"/>
      <c r="J18" s="63"/>
      <c r="K18" s="63"/>
      <c r="L18" s="63"/>
      <c r="M18" s="63"/>
      <c r="N18" s="61"/>
      <c r="O18" s="61"/>
      <c r="P18" s="58" t="str">
        <f aca="false">IF(H18="","",(I18+M18)*IF(J18="",Assumptions!$C$13,J18))</f>
        <v/>
      </c>
      <c r="Q18" s="58" t="str">
        <f aca="false">IF(H18="","",K18+L18)</f>
        <v/>
      </c>
      <c r="R18" s="59" t="str">
        <f aca="false">IF(H18="","",P18+Q18)</f>
        <v/>
      </c>
    </row>
    <row r="19" customFormat="false" ht="18" hidden="false" customHeight="true" outlineLevel="0" collapsed="false">
      <c r="A19" s="60"/>
      <c r="B19" s="61"/>
      <c r="C19" s="61"/>
      <c r="D19" s="61"/>
      <c r="E19" s="61"/>
      <c r="F19" s="61"/>
      <c r="G19" s="61"/>
      <c r="H19" s="62"/>
      <c r="I19" s="63"/>
      <c r="J19" s="63"/>
      <c r="K19" s="63"/>
      <c r="L19" s="63"/>
      <c r="M19" s="63"/>
      <c r="N19" s="61"/>
      <c r="O19" s="61"/>
      <c r="P19" s="58" t="str">
        <f aca="false">IF(H19="","",(I19+M19)*IF(J19="",Assumptions!$C$13,J19))</f>
        <v/>
      </c>
      <c r="Q19" s="58" t="str">
        <f aca="false">IF(H19="","",K19+L19)</f>
        <v/>
      </c>
      <c r="R19" s="59" t="str">
        <f aca="false">IF(H19="","",P19+Q19)</f>
        <v/>
      </c>
    </row>
    <row r="20" customFormat="false" ht="18" hidden="false" customHeight="true" outlineLevel="0" collapsed="false">
      <c r="A20" s="60"/>
      <c r="B20" s="61"/>
      <c r="C20" s="61"/>
      <c r="D20" s="61"/>
      <c r="E20" s="61"/>
      <c r="F20" s="61"/>
      <c r="G20" s="61"/>
      <c r="H20" s="62"/>
      <c r="I20" s="63"/>
      <c r="J20" s="63"/>
      <c r="K20" s="63"/>
      <c r="L20" s="63"/>
      <c r="M20" s="63"/>
      <c r="N20" s="61"/>
      <c r="O20" s="61"/>
      <c r="P20" s="58" t="str">
        <f aca="false">IF(H20="","",(I20+M20)*IF(J20="",Assumptions!$C$13,J20))</f>
        <v/>
      </c>
      <c r="Q20" s="58" t="str">
        <f aca="false">IF(H20="","",K20+L20)</f>
        <v/>
      </c>
      <c r="R20" s="59" t="str">
        <f aca="false">IF(H20="","",P20+Q20)</f>
        <v/>
      </c>
    </row>
    <row r="21" customFormat="false" ht="18" hidden="false" customHeight="true" outlineLevel="0" collapsed="false">
      <c r="A21" s="60"/>
      <c r="B21" s="61"/>
      <c r="C21" s="61"/>
      <c r="D21" s="61"/>
      <c r="E21" s="61"/>
      <c r="F21" s="61"/>
      <c r="G21" s="61"/>
      <c r="H21" s="62"/>
      <c r="I21" s="63"/>
      <c r="J21" s="63"/>
      <c r="K21" s="63"/>
      <c r="L21" s="63"/>
      <c r="M21" s="63"/>
      <c r="N21" s="61"/>
      <c r="O21" s="61"/>
      <c r="P21" s="58" t="str">
        <f aca="false">IF(H21="","",(I21+M21)*IF(J21="",Assumptions!$C$13,J21))</f>
        <v/>
      </c>
      <c r="Q21" s="58" t="str">
        <f aca="false">IF(H21="","",K21+L21)</f>
        <v/>
      </c>
      <c r="R21" s="59" t="str">
        <f aca="false">IF(H21="","",P21+Q21)</f>
        <v/>
      </c>
    </row>
    <row r="22" customFormat="false" ht="18" hidden="false" customHeight="true" outlineLevel="0" collapsed="false">
      <c r="A22" s="60"/>
      <c r="B22" s="61"/>
      <c r="C22" s="61"/>
      <c r="D22" s="61"/>
      <c r="E22" s="61"/>
      <c r="F22" s="61"/>
      <c r="G22" s="61"/>
      <c r="H22" s="62"/>
      <c r="I22" s="63"/>
      <c r="J22" s="63"/>
      <c r="K22" s="63"/>
      <c r="L22" s="63"/>
      <c r="M22" s="63"/>
      <c r="N22" s="61"/>
      <c r="O22" s="61"/>
      <c r="P22" s="58" t="str">
        <f aca="false">IF(H22="","",(I22+M22)*IF(J22="",Assumptions!$C$13,J22))</f>
        <v/>
      </c>
      <c r="Q22" s="58" t="str">
        <f aca="false">IF(H22="","",K22+L22)</f>
        <v/>
      </c>
      <c r="R22" s="59" t="str">
        <f aca="false">IF(H22="","",P22+Q22)</f>
        <v/>
      </c>
    </row>
    <row r="23" customFormat="false" ht="18" hidden="false" customHeight="true" outlineLevel="0" collapsed="false">
      <c r="A23" s="60"/>
      <c r="B23" s="61"/>
      <c r="C23" s="61"/>
      <c r="D23" s="61"/>
      <c r="E23" s="61"/>
      <c r="F23" s="61"/>
      <c r="G23" s="61"/>
      <c r="H23" s="62"/>
      <c r="I23" s="63"/>
      <c r="J23" s="63"/>
      <c r="K23" s="63"/>
      <c r="L23" s="63"/>
      <c r="M23" s="63"/>
      <c r="N23" s="61"/>
      <c r="O23" s="61"/>
      <c r="P23" s="58" t="str">
        <f aca="false">IF(H23="","",(I23+M23)*IF(J23="",Assumptions!$C$13,J23))</f>
        <v/>
      </c>
      <c r="Q23" s="58" t="str">
        <f aca="false">IF(H23="","",K23+L23)</f>
        <v/>
      </c>
      <c r="R23" s="59" t="str">
        <f aca="false">IF(H23="","",P23+Q23)</f>
        <v/>
      </c>
    </row>
    <row r="24" customFormat="false" ht="18" hidden="false" customHeight="true" outlineLevel="0" collapsed="false">
      <c r="A24" s="60"/>
      <c r="B24" s="61"/>
      <c r="C24" s="61"/>
      <c r="D24" s="61"/>
      <c r="E24" s="61"/>
      <c r="F24" s="61"/>
      <c r="G24" s="61"/>
      <c r="H24" s="62"/>
      <c r="I24" s="63"/>
      <c r="J24" s="63"/>
      <c r="K24" s="63"/>
      <c r="L24" s="63"/>
      <c r="M24" s="63"/>
      <c r="N24" s="61"/>
      <c r="O24" s="61"/>
      <c r="P24" s="58" t="str">
        <f aca="false">IF(H24="","",(I24+M24)*IF(J24="",Assumptions!$C$13,J24))</f>
        <v/>
      </c>
      <c r="Q24" s="58" t="str">
        <f aca="false">IF(H24="","",K24+L24)</f>
        <v/>
      </c>
      <c r="R24" s="59" t="str">
        <f aca="false">IF(H24="","",P24+Q24)</f>
        <v/>
      </c>
    </row>
    <row r="25" customFormat="false" ht="18" hidden="false" customHeight="true" outlineLevel="0" collapsed="false">
      <c r="A25" s="60"/>
      <c r="B25" s="61"/>
      <c r="C25" s="61"/>
      <c r="D25" s="61"/>
      <c r="E25" s="61"/>
      <c r="F25" s="61"/>
      <c r="G25" s="61"/>
      <c r="H25" s="62"/>
      <c r="I25" s="63"/>
      <c r="J25" s="63"/>
      <c r="K25" s="63"/>
      <c r="L25" s="63"/>
      <c r="M25" s="63"/>
      <c r="N25" s="61"/>
      <c r="O25" s="61"/>
      <c r="P25" s="58" t="str">
        <f aca="false">IF(H25="","",(I25+M25)*IF(J25="",Assumptions!$C$13,J25))</f>
        <v/>
      </c>
      <c r="Q25" s="58" t="str">
        <f aca="false">IF(H25="","",K25+L25)</f>
        <v/>
      </c>
      <c r="R25" s="59" t="str">
        <f aca="false">IF(H25="","",P25+Q25)</f>
        <v/>
      </c>
    </row>
    <row r="26" customFormat="false" ht="18" hidden="false" customHeight="true" outlineLevel="0" collapsed="false">
      <c r="A26" s="60"/>
      <c r="B26" s="61"/>
      <c r="C26" s="61"/>
      <c r="D26" s="61"/>
      <c r="E26" s="61"/>
      <c r="F26" s="61"/>
      <c r="G26" s="61"/>
      <c r="H26" s="62"/>
      <c r="I26" s="63"/>
      <c r="J26" s="63"/>
      <c r="K26" s="63"/>
      <c r="L26" s="63"/>
      <c r="M26" s="63"/>
      <c r="N26" s="61"/>
      <c r="O26" s="61"/>
      <c r="P26" s="58" t="str">
        <f aca="false">IF(H26="","",(I26+M26)*IF(J26="",Assumptions!$C$13,J26))</f>
        <v/>
      </c>
      <c r="Q26" s="58" t="str">
        <f aca="false">IF(H26="","",K26+L26)</f>
        <v/>
      </c>
      <c r="R26" s="59" t="str">
        <f aca="false">IF(H26="","",P26+Q26)</f>
        <v/>
      </c>
    </row>
    <row r="27" customFormat="false" ht="18" hidden="false" customHeight="true" outlineLevel="0" collapsed="false">
      <c r="A27" s="60"/>
      <c r="B27" s="61"/>
      <c r="C27" s="61"/>
      <c r="D27" s="61"/>
      <c r="E27" s="61"/>
      <c r="F27" s="61"/>
      <c r="G27" s="61"/>
      <c r="H27" s="62"/>
      <c r="I27" s="63"/>
      <c r="J27" s="63"/>
      <c r="K27" s="63"/>
      <c r="L27" s="63"/>
      <c r="M27" s="63"/>
      <c r="N27" s="61"/>
      <c r="O27" s="61"/>
      <c r="P27" s="58" t="str">
        <f aca="false">IF(H27="","",(I27+M27)*IF(J27="",Assumptions!$C$13,J27))</f>
        <v/>
      </c>
      <c r="Q27" s="58" t="str">
        <f aca="false">IF(H27="","",K27+L27)</f>
        <v/>
      </c>
      <c r="R27" s="59" t="str">
        <f aca="false">IF(H27="","",P27+Q27)</f>
        <v/>
      </c>
    </row>
    <row r="28" customFormat="false" ht="18" hidden="false" customHeight="true" outlineLevel="0" collapsed="false">
      <c r="A28" s="60"/>
      <c r="B28" s="61"/>
      <c r="C28" s="61"/>
      <c r="D28" s="61"/>
      <c r="E28" s="61"/>
      <c r="F28" s="61"/>
      <c r="G28" s="61"/>
      <c r="H28" s="62"/>
      <c r="I28" s="63"/>
      <c r="J28" s="63"/>
      <c r="K28" s="63"/>
      <c r="L28" s="63"/>
      <c r="M28" s="63"/>
      <c r="N28" s="61"/>
      <c r="O28" s="61"/>
      <c r="P28" s="58" t="str">
        <f aca="false">IF(H28="","",(I28+M28)*IF(J28="",Assumptions!$C$13,J28))</f>
        <v/>
      </c>
      <c r="Q28" s="58" t="str">
        <f aca="false">IF(H28="","",K28+L28)</f>
        <v/>
      </c>
      <c r="R28" s="59" t="str">
        <f aca="false">IF(H28="","",P28+Q28)</f>
        <v/>
      </c>
    </row>
    <row r="29" customFormat="false" ht="18" hidden="false" customHeight="true" outlineLevel="0" collapsed="false">
      <c r="A29" s="60"/>
      <c r="B29" s="61"/>
      <c r="C29" s="61"/>
      <c r="D29" s="61"/>
      <c r="E29" s="61"/>
      <c r="F29" s="61"/>
      <c r="G29" s="61"/>
      <c r="H29" s="62"/>
      <c r="I29" s="63"/>
      <c r="J29" s="63"/>
      <c r="K29" s="63"/>
      <c r="L29" s="63"/>
      <c r="M29" s="63"/>
      <c r="N29" s="61"/>
      <c r="O29" s="61"/>
      <c r="P29" s="58" t="str">
        <f aca="false">IF(H29="","",(I29+M29)*IF(J29="",Assumptions!$C$13,J29))</f>
        <v/>
      </c>
      <c r="Q29" s="58" t="str">
        <f aca="false">IF(H29="","",K29+L29)</f>
        <v/>
      </c>
      <c r="R29" s="59" t="str">
        <f aca="false">IF(H29="","",P29+Q29)</f>
        <v/>
      </c>
    </row>
    <row r="30" customFormat="false" ht="18" hidden="false" customHeight="true" outlineLevel="0" collapsed="false">
      <c r="A30" s="60"/>
      <c r="B30" s="61"/>
      <c r="C30" s="61"/>
      <c r="D30" s="61"/>
      <c r="E30" s="61"/>
      <c r="F30" s="61"/>
      <c r="G30" s="61"/>
      <c r="H30" s="62"/>
      <c r="I30" s="63"/>
      <c r="J30" s="63"/>
      <c r="K30" s="63"/>
      <c r="L30" s="63"/>
      <c r="M30" s="63"/>
      <c r="N30" s="61"/>
      <c r="O30" s="61"/>
      <c r="P30" s="58" t="str">
        <f aca="false">IF(H30="","",(I30+M30)*IF(J30="",Assumptions!$C$13,J30))</f>
        <v/>
      </c>
      <c r="Q30" s="58" t="str">
        <f aca="false">IF(H30="","",K30+L30)</f>
        <v/>
      </c>
      <c r="R30" s="59" t="str">
        <f aca="false">IF(H30="","",P30+Q30)</f>
        <v/>
      </c>
    </row>
    <row r="31" customFormat="false" ht="18" hidden="false" customHeight="true" outlineLevel="0" collapsed="false">
      <c r="A31" s="60"/>
      <c r="B31" s="61"/>
      <c r="C31" s="61"/>
      <c r="D31" s="61"/>
      <c r="E31" s="61"/>
      <c r="F31" s="61"/>
      <c r="G31" s="61"/>
      <c r="H31" s="62"/>
      <c r="I31" s="63"/>
      <c r="J31" s="63"/>
      <c r="K31" s="63"/>
      <c r="L31" s="63"/>
      <c r="M31" s="63"/>
      <c r="N31" s="61"/>
      <c r="O31" s="61"/>
      <c r="P31" s="58" t="str">
        <f aca="false">IF(H31="","",(I31+M31)*IF(J31="",Assumptions!$C$13,J31))</f>
        <v/>
      </c>
      <c r="Q31" s="58" t="str">
        <f aca="false">IF(H31="","",K31+L31)</f>
        <v/>
      </c>
      <c r="R31" s="59" t="str">
        <f aca="false">IF(H31="","",P31+Q31)</f>
        <v/>
      </c>
    </row>
    <row r="32" customFormat="false" ht="18" hidden="false" customHeight="true" outlineLevel="0" collapsed="false">
      <c r="A32" s="60"/>
      <c r="B32" s="61"/>
      <c r="C32" s="61"/>
      <c r="D32" s="61"/>
      <c r="E32" s="61"/>
      <c r="F32" s="61"/>
      <c r="G32" s="61"/>
      <c r="H32" s="62"/>
      <c r="I32" s="63"/>
      <c r="J32" s="63"/>
      <c r="K32" s="63"/>
      <c r="L32" s="63"/>
      <c r="M32" s="63"/>
      <c r="N32" s="61"/>
      <c r="O32" s="61"/>
      <c r="P32" s="58" t="str">
        <f aca="false">IF(H32="","",(I32+M32)*IF(J32="",Assumptions!$C$13,J32))</f>
        <v/>
      </c>
      <c r="Q32" s="58" t="str">
        <f aca="false">IF(H32="","",K32+L32)</f>
        <v/>
      </c>
      <c r="R32" s="59" t="str">
        <f aca="false">IF(H32="","",P32+Q32)</f>
        <v/>
      </c>
    </row>
    <row r="33" customFormat="false" ht="18" hidden="false" customHeight="true" outlineLevel="0" collapsed="false">
      <c r="A33" s="60"/>
      <c r="B33" s="61"/>
      <c r="C33" s="61"/>
      <c r="D33" s="61"/>
      <c r="E33" s="61"/>
      <c r="F33" s="61"/>
      <c r="G33" s="61"/>
      <c r="H33" s="62"/>
      <c r="I33" s="63"/>
      <c r="J33" s="63"/>
      <c r="K33" s="63"/>
      <c r="L33" s="63"/>
      <c r="M33" s="63"/>
      <c r="N33" s="61"/>
      <c r="O33" s="61"/>
      <c r="P33" s="58" t="str">
        <f aca="false">IF(H33="","",(I33+M33)*IF(J33="",Assumptions!$C$13,J33))</f>
        <v/>
      </c>
      <c r="Q33" s="58" t="str">
        <f aca="false">IF(H33="","",K33+L33)</f>
        <v/>
      </c>
      <c r="R33" s="59" t="str">
        <f aca="false">IF(H33="","",P33+Q33)</f>
        <v/>
      </c>
    </row>
    <row r="34" customFormat="false" ht="18" hidden="false" customHeight="true" outlineLevel="0" collapsed="false">
      <c r="A34" s="60"/>
      <c r="B34" s="61"/>
      <c r="C34" s="61"/>
      <c r="D34" s="61"/>
      <c r="E34" s="61"/>
      <c r="F34" s="61"/>
      <c r="G34" s="61"/>
      <c r="H34" s="62"/>
      <c r="I34" s="63"/>
      <c r="J34" s="63"/>
      <c r="K34" s="63"/>
      <c r="L34" s="63"/>
      <c r="M34" s="63"/>
      <c r="N34" s="61"/>
      <c r="O34" s="61"/>
      <c r="P34" s="58" t="str">
        <f aca="false">IF(H34="","",(I34+M34)*IF(J34="",Assumptions!$C$13,J34))</f>
        <v/>
      </c>
      <c r="Q34" s="58" t="str">
        <f aca="false">IF(H34="","",K34+L34)</f>
        <v/>
      </c>
      <c r="R34" s="59" t="str">
        <f aca="false">IF(H34="","",P34+Q34)</f>
        <v/>
      </c>
    </row>
    <row r="35" customFormat="false" ht="18" hidden="false" customHeight="true" outlineLevel="0" collapsed="false">
      <c r="A35" s="60"/>
      <c r="B35" s="61"/>
      <c r="C35" s="61"/>
      <c r="D35" s="61"/>
      <c r="E35" s="61"/>
      <c r="F35" s="61"/>
      <c r="G35" s="61"/>
      <c r="H35" s="62"/>
      <c r="I35" s="63"/>
      <c r="J35" s="63"/>
      <c r="K35" s="63"/>
      <c r="L35" s="63"/>
      <c r="M35" s="63"/>
      <c r="N35" s="61"/>
      <c r="O35" s="61"/>
      <c r="P35" s="58" t="str">
        <f aca="false">IF(H35="","",(I35+M35)*IF(J35="",Assumptions!$C$13,J35))</f>
        <v/>
      </c>
      <c r="Q35" s="58" t="str">
        <f aca="false">IF(H35="","",K35+L35)</f>
        <v/>
      </c>
      <c r="R35" s="59" t="str">
        <f aca="false">IF(H35="","",P35+Q35)</f>
        <v/>
      </c>
    </row>
    <row r="36" customFormat="false" ht="18" hidden="false" customHeight="true" outlineLevel="0" collapsed="false">
      <c r="A36" s="60"/>
      <c r="B36" s="61"/>
      <c r="C36" s="61"/>
      <c r="D36" s="61"/>
      <c r="E36" s="61"/>
      <c r="F36" s="61"/>
      <c r="G36" s="61"/>
      <c r="H36" s="62"/>
      <c r="I36" s="63"/>
      <c r="J36" s="63"/>
      <c r="K36" s="63"/>
      <c r="L36" s="63"/>
      <c r="M36" s="63"/>
      <c r="N36" s="61"/>
      <c r="O36" s="61"/>
      <c r="P36" s="58" t="str">
        <f aca="false">IF(H36="","",(I36+M36)*IF(J36="",Assumptions!$C$13,J36))</f>
        <v/>
      </c>
      <c r="Q36" s="58" t="str">
        <f aca="false">IF(H36="","",K36+L36)</f>
        <v/>
      </c>
      <c r="R36" s="59" t="str">
        <f aca="false">IF(H36="","",P36+Q36)</f>
        <v/>
      </c>
    </row>
    <row r="37" customFormat="false" ht="18" hidden="false" customHeight="true" outlineLevel="0" collapsed="false">
      <c r="A37" s="60"/>
      <c r="B37" s="61"/>
      <c r="C37" s="61"/>
      <c r="D37" s="61"/>
      <c r="E37" s="61"/>
      <c r="F37" s="61"/>
      <c r="G37" s="61"/>
      <c r="H37" s="62"/>
      <c r="I37" s="63"/>
      <c r="J37" s="63"/>
      <c r="K37" s="63"/>
      <c r="L37" s="63"/>
      <c r="M37" s="63"/>
      <c r="N37" s="61"/>
      <c r="O37" s="61"/>
      <c r="P37" s="58" t="str">
        <f aca="false">IF(H37="","",(I37+M37)*IF(J37="",Assumptions!$C$13,J37))</f>
        <v/>
      </c>
      <c r="Q37" s="58" t="str">
        <f aca="false">IF(H37="","",K37+L37)</f>
        <v/>
      </c>
      <c r="R37" s="59" t="str">
        <f aca="false">IF(H37="","",P37+Q37)</f>
        <v/>
      </c>
    </row>
    <row r="38" customFormat="false" ht="18" hidden="false" customHeight="true" outlineLevel="0" collapsed="false">
      <c r="A38" s="60"/>
      <c r="B38" s="61"/>
      <c r="C38" s="61"/>
      <c r="D38" s="61"/>
      <c r="E38" s="61"/>
      <c r="F38" s="61"/>
      <c r="G38" s="61"/>
      <c r="H38" s="62"/>
      <c r="I38" s="63"/>
      <c r="J38" s="63"/>
      <c r="K38" s="63"/>
      <c r="L38" s="63"/>
      <c r="M38" s="63"/>
      <c r="N38" s="61"/>
      <c r="O38" s="61"/>
      <c r="P38" s="58" t="str">
        <f aca="false">IF(H38="","",(I38+M38)*IF(J38="",Assumptions!$C$13,J38))</f>
        <v/>
      </c>
      <c r="Q38" s="58" t="str">
        <f aca="false">IF(H38="","",K38+L38)</f>
        <v/>
      </c>
      <c r="R38" s="59" t="str">
        <f aca="false">IF(H38="","",P38+Q38)</f>
        <v/>
      </c>
    </row>
    <row r="39" customFormat="false" ht="18" hidden="false" customHeight="true" outlineLevel="0" collapsed="false">
      <c r="A39" s="60"/>
      <c r="B39" s="61"/>
      <c r="C39" s="61"/>
      <c r="D39" s="61"/>
      <c r="E39" s="61"/>
      <c r="F39" s="61"/>
      <c r="G39" s="61"/>
      <c r="H39" s="62"/>
      <c r="I39" s="63"/>
      <c r="J39" s="63"/>
      <c r="K39" s="63"/>
      <c r="L39" s="63"/>
      <c r="M39" s="63"/>
      <c r="N39" s="61"/>
      <c r="O39" s="61"/>
      <c r="P39" s="58" t="str">
        <f aca="false">IF(H39="","",(I39+M39)*IF(J39="",Assumptions!$C$13,J39))</f>
        <v/>
      </c>
      <c r="Q39" s="58" t="str">
        <f aca="false">IF(H39="","",K39+L39)</f>
        <v/>
      </c>
      <c r="R39" s="59" t="str">
        <f aca="false">IF(H39="","",P39+Q39)</f>
        <v/>
      </c>
    </row>
    <row r="40" customFormat="false" ht="18" hidden="false" customHeight="true" outlineLevel="0" collapsed="false">
      <c r="A40" s="60"/>
      <c r="B40" s="61"/>
      <c r="C40" s="61"/>
      <c r="D40" s="61"/>
      <c r="E40" s="61"/>
      <c r="F40" s="61"/>
      <c r="G40" s="61"/>
      <c r="H40" s="62"/>
      <c r="I40" s="63"/>
      <c r="J40" s="63"/>
      <c r="K40" s="63"/>
      <c r="L40" s="63"/>
      <c r="M40" s="63"/>
      <c r="N40" s="61"/>
      <c r="O40" s="61"/>
      <c r="P40" s="58" t="str">
        <f aca="false">IF(H40="","",(I40+M40)*IF(J40="",Assumptions!$C$13,J40))</f>
        <v/>
      </c>
      <c r="Q40" s="58" t="str">
        <f aca="false">IF(H40="","",K40+L40)</f>
        <v/>
      </c>
      <c r="R40" s="59" t="str">
        <f aca="false">IF(H40="","",P40+Q40)</f>
        <v/>
      </c>
    </row>
    <row r="41" customFormat="false" ht="18" hidden="false" customHeight="true" outlineLevel="0" collapsed="false">
      <c r="A41" s="60"/>
      <c r="B41" s="61"/>
      <c r="C41" s="61"/>
      <c r="D41" s="61"/>
      <c r="E41" s="61"/>
      <c r="F41" s="61"/>
      <c r="G41" s="61"/>
      <c r="H41" s="62"/>
      <c r="I41" s="63"/>
      <c r="J41" s="63"/>
      <c r="K41" s="63"/>
      <c r="L41" s="63"/>
      <c r="M41" s="63"/>
      <c r="N41" s="61"/>
      <c r="O41" s="61"/>
      <c r="P41" s="58" t="str">
        <f aca="false">IF(H41="","",(I41+M41)*IF(J41="",Assumptions!$C$13,J41))</f>
        <v/>
      </c>
      <c r="Q41" s="58" t="str">
        <f aca="false">IF(H41="","",K41+L41)</f>
        <v/>
      </c>
      <c r="R41" s="59" t="str">
        <f aca="false">IF(H41="","",P41+Q41)</f>
        <v/>
      </c>
    </row>
    <row r="42" customFormat="false" ht="18" hidden="false" customHeight="true" outlineLevel="0" collapsed="false">
      <c r="A42" s="60"/>
      <c r="B42" s="61"/>
      <c r="C42" s="61"/>
      <c r="D42" s="61"/>
      <c r="E42" s="61"/>
      <c r="F42" s="61"/>
      <c r="G42" s="61"/>
      <c r="H42" s="62"/>
      <c r="I42" s="63"/>
      <c r="J42" s="63"/>
      <c r="K42" s="63"/>
      <c r="L42" s="63"/>
      <c r="M42" s="63"/>
      <c r="N42" s="61"/>
      <c r="O42" s="61"/>
      <c r="P42" s="58" t="str">
        <f aca="false">IF(H42="","",(I42+M42)*IF(J42="",Assumptions!$C$13,J42))</f>
        <v/>
      </c>
      <c r="Q42" s="58" t="str">
        <f aca="false">IF(H42="","",K42+L42)</f>
        <v/>
      </c>
      <c r="R42" s="59" t="str">
        <f aca="false">IF(H42="","",P42+Q42)</f>
        <v/>
      </c>
    </row>
    <row r="43" customFormat="false" ht="18" hidden="false" customHeight="true" outlineLevel="0" collapsed="false">
      <c r="A43" s="60"/>
      <c r="B43" s="61"/>
      <c r="C43" s="61"/>
      <c r="D43" s="61"/>
      <c r="E43" s="61"/>
      <c r="F43" s="61"/>
      <c r="G43" s="61"/>
      <c r="H43" s="62"/>
      <c r="I43" s="63"/>
      <c r="J43" s="63"/>
      <c r="K43" s="63"/>
      <c r="L43" s="63"/>
      <c r="M43" s="63"/>
      <c r="N43" s="61"/>
      <c r="O43" s="61"/>
      <c r="P43" s="58" t="str">
        <f aca="false">IF(H43="","",(I43+M43)*IF(J43="",Assumptions!$C$13,J43))</f>
        <v/>
      </c>
      <c r="Q43" s="58" t="str">
        <f aca="false">IF(H43="","",K43+L43)</f>
        <v/>
      </c>
      <c r="R43" s="59" t="str">
        <f aca="false">IF(H43="","",P43+Q43)</f>
        <v/>
      </c>
    </row>
    <row r="44" customFormat="false" ht="18" hidden="false" customHeight="true" outlineLevel="0" collapsed="false">
      <c r="A44" s="60"/>
      <c r="B44" s="61"/>
      <c r="C44" s="61"/>
      <c r="D44" s="61"/>
      <c r="E44" s="61"/>
      <c r="F44" s="61"/>
      <c r="G44" s="61"/>
      <c r="H44" s="62"/>
      <c r="I44" s="63"/>
      <c r="J44" s="63"/>
      <c r="K44" s="63"/>
      <c r="L44" s="63"/>
      <c r="M44" s="63"/>
      <c r="N44" s="61"/>
      <c r="O44" s="61"/>
      <c r="P44" s="58" t="str">
        <f aca="false">IF(H44="","",(I44+M44)*IF(J44="",Assumptions!$C$13,J44))</f>
        <v/>
      </c>
      <c r="Q44" s="58" t="str">
        <f aca="false">IF(H44="","",K44+L44)</f>
        <v/>
      </c>
      <c r="R44" s="59" t="str">
        <f aca="false">IF(H44="","",P44+Q44)</f>
        <v/>
      </c>
    </row>
    <row r="45" customFormat="false" ht="18" hidden="false" customHeight="true" outlineLevel="0" collapsed="false">
      <c r="A45" s="60"/>
      <c r="B45" s="61"/>
      <c r="C45" s="61"/>
      <c r="D45" s="61"/>
      <c r="E45" s="61"/>
      <c r="F45" s="61"/>
      <c r="G45" s="61"/>
      <c r="H45" s="62"/>
      <c r="I45" s="63"/>
      <c r="J45" s="63"/>
      <c r="K45" s="63"/>
      <c r="L45" s="63"/>
      <c r="M45" s="63"/>
      <c r="N45" s="61"/>
      <c r="O45" s="61"/>
      <c r="P45" s="58" t="str">
        <f aca="false">IF(H45="","",(I45+M45)*IF(J45="",Assumptions!$C$13,J45))</f>
        <v/>
      </c>
      <c r="Q45" s="58" t="str">
        <f aca="false">IF(H45="","",K45+L45)</f>
        <v/>
      </c>
      <c r="R45" s="59" t="str">
        <f aca="false">IF(H45="","",P45+Q45)</f>
        <v/>
      </c>
    </row>
    <row r="46" customFormat="false" ht="18" hidden="false" customHeight="true" outlineLevel="0" collapsed="false">
      <c r="A46" s="60"/>
      <c r="B46" s="61"/>
      <c r="C46" s="61"/>
      <c r="D46" s="61"/>
      <c r="E46" s="61"/>
      <c r="F46" s="61"/>
      <c r="G46" s="61"/>
      <c r="H46" s="62"/>
      <c r="I46" s="63"/>
      <c r="J46" s="63"/>
      <c r="K46" s="63"/>
      <c r="L46" s="63"/>
      <c r="M46" s="63"/>
      <c r="N46" s="61"/>
      <c r="O46" s="61"/>
      <c r="P46" s="58" t="str">
        <f aca="false">IF(H46="","",(I46+M46)*IF(J46="",Assumptions!$C$13,J46))</f>
        <v/>
      </c>
      <c r="Q46" s="58" t="str">
        <f aca="false">IF(H46="","",K46+L46)</f>
        <v/>
      </c>
      <c r="R46" s="59" t="str">
        <f aca="false">IF(H46="","",P46+Q46)</f>
        <v/>
      </c>
    </row>
    <row r="47" customFormat="false" ht="18" hidden="false" customHeight="true" outlineLevel="0" collapsed="false">
      <c r="A47" s="60"/>
      <c r="B47" s="61"/>
      <c r="C47" s="61"/>
      <c r="D47" s="61"/>
      <c r="E47" s="61"/>
      <c r="F47" s="61"/>
      <c r="G47" s="61"/>
      <c r="H47" s="62"/>
      <c r="I47" s="63"/>
      <c r="J47" s="63"/>
      <c r="K47" s="63"/>
      <c r="L47" s="63"/>
      <c r="M47" s="63"/>
      <c r="N47" s="61"/>
      <c r="O47" s="61"/>
      <c r="P47" s="58" t="str">
        <f aca="false">IF(H47="","",(I47+M47)*IF(J47="",Assumptions!$C$13,J47))</f>
        <v/>
      </c>
      <c r="Q47" s="58" t="str">
        <f aca="false">IF(H47="","",K47+L47)</f>
        <v/>
      </c>
      <c r="R47" s="59" t="str">
        <f aca="false">IF(H47="","",P47+Q47)</f>
        <v/>
      </c>
    </row>
    <row r="48" customFormat="false" ht="18" hidden="false" customHeight="true" outlineLevel="0" collapsed="false">
      <c r="A48" s="60"/>
      <c r="B48" s="61"/>
      <c r="C48" s="61"/>
      <c r="D48" s="61"/>
      <c r="E48" s="61"/>
      <c r="F48" s="61"/>
      <c r="G48" s="61"/>
      <c r="H48" s="62"/>
      <c r="I48" s="63"/>
      <c r="J48" s="63"/>
      <c r="K48" s="63"/>
      <c r="L48" s="63"/>
      <c r="M48" s="63"/>
      <c r="N48" s="61"/>
      <c r="O48" s="61"/>
      <c r="P48" s="58" t="str">
        <f aca="false">IF(H48="","",(I48+M48)*IF(J48="",Assumptions!$C$13,J48))</f>
        <v/>
      </c>
      <c r="Q48" s="58" t="str">
        <f aca="false">IF(H48="","",K48+L48)</f>
        <v/>
      </c>
      <c r="R48" s="59" t="str">
        <f aca="false">IF(H48="","",P48+Q48)</f>
        <v/>
      </c>
    </row>
    <row r="49" customFormat="false" ht="18" hidden="false" customHeight="true" outlineLevel="0" collapsed="false">
      <c r="A49" s="60"/>
      <c r="B49" s="61"/>
      <c r="C49" s="61"/>
      <c r="D49" s="61"/>
      <c r="E49" s="61"/>
      <c r="F49" s="61"/>
      <c r="G49" s="61"/>
      <c r="H49" s="62"/>
      <c r="I49" s="63"/>
      <c r="J49" s="63"/>
      <c r="K49" s="63"/>
      <c r="L49" s="63"/>
      <c r="M49" s="63"/>
      <c r="N49" s="61"/>
      <c r="O49" s="61"/>
      <c r="P49" s="58" t="str">
        <f aca="false">IF(H49="","",(I49+M49)*IF(J49="",Assumptions!$C$13,J49))</f>
        <v/>
      </c>
      <c r="Q49" s="58" t="str">
        <f aca="false">IF(H49="","",K49+L49)</f>
        <v/>
      </c>
      <c r="R49" s="59" t="str">
        <f aca="false">IF(H49="","",P49+Q49)</f>
        <v/>
      </c>
    </row>
    <row r="50" customFormat="false" ht="18" hidden="false" customHeight="true" outlineLevel="0" collapsed="false">
      <c r="A50" s="60"/>
      <c r="B50" s="61"/>
      <c r="C50" s="61"/>
      <c r="D50" s="61"/>
      <c r="E50" s="61"/>
      <c r="F50" s="61"/>
      <c r="G50" s="61"/>
      <c r="H50" s="62"/>
      <c r="I50" s="63"/>
      <c r="J50" s="63"/>
      <c r="K50" s="63"/>
      <c r="L50" s="63"/>
      <c r="M50" s="63"/>
      <c r="N50" s="61"/>
      <c r="O50" s="61"/>
      <c r="P50" s="58" t="str">
        <f aca="false">IF(H50="","",(I50+M50)*IF(J50="",Assumptions!$C$13,J50))</f>
        <v/>
      </c>
      <c r="Q50" s="58" t="str">
        <f aca="false">IF(H50="","",K50+L50)</f>
        <v/>
      </c>
      <c r="R50" s="59" t="str">
        <f aca="false">IF(H50="","",P50+Q50)</f>
        <v/>
      </c>
    </row>
    <row r="51" customFormat="false" ht="18" hidden="false" customHeight="true" outlineLevel="0" collapsed="false">
      <c r="A51" s="60"/>
      <c r="B51" s="61"/>
      <c r="C51" s="61"/>
      <c r="D51" s="61"/>
      <c r="E51" s="61"/>
      <c r="F51" s="61"/>
      <c r="G51" s="61"/>
      <c r="H51" s="62"/>
      <c r="I51" s="63"/>
      <c r="J51" s="63"/>
      <c r="K51" s="63"/>
      <c r="L51" s="63"/>
      <c r="M51" s="63"/>
      <c r="N51" s="61"/>
      <c r="O51" s="61"/>
      <c r="P51" s="58" t="str">
        <f aca="false">IF(H51="","",(I51+M51)*IF(J51="",Assumptions!$C$13,J51))</f>
        <v/>
      </c>
      <c r="Q51" s="58" t="str">
        <f aca="false">IF(H51="","",K51+L51)</f>
        <v/>
      </c>
      <c r="R51" s="59" t="str">
        <f aca="false">IF(H51="","",P51+Q51)</f>
        <v/>
      </c>
    </row>
    <row r="52" customFormat="false" ht="18" hidden="false" customHeight="true" outlineLevel="0" collapsed="false">
      <c r="A52" s="60"/>
      <c r="B52" s="61"/>
      <c r="C52" s="61"/>
      <c r="D52" s="61"/>
      <c r="E52" s="61"/>
      <c r="F52" s="61"/>
      <c r="G52" s="61"/>
      <c r="H52" s="62"/>
      <c r="I52" s="63"/>
      <c r="J52" s="63"/>
      <c r="K52" s="63"/>
      <c r="L52" s="63"/>
      <c r="M52" s="63"/>
      <c r="N52" s="61"/>
      <c r="O52" s="61"/>
      <c r="P52" s="58" t="str">
        <f aca="false">IF(H52="","",(I52+M52)*IF(J52="",Assumptions!$C$13,J52))</f>
        <v/>
      </c>
      <c r="Q52" s="58" t="str">
        <f aca="false">IF(H52="","",K52+L52)</f>
        <v/>
      </c>
      <c r="R52" s="59" t="str">
        <f aca="false">IF(H52="","",P52+Q52)</f>
        <v/>
      </c>
    </row>
    <row r="53" customFormat="false" ht="18" hidden="false" customHeight="true" outlineLevel="0" collapsed="false">
      <c r="A53" s="60"/>
      <c r="B53" s="61"/>
      <c r="C53" s="61"/>
      <c r="D53" s="61"/>
      <c r="E53" s="61"/>
      <c r="F53" s="61"/>
      <c r="G53" s="61"/>
      <c r="H53" s="62"/>
      <c r="I53" s="63"/>
      <c r="J53" s="63"/>
      <c r="K53" s="63"/>
      <c r="L53" s="63"/>
      <c r="M53" s="63"/>
      <c r="N53" s="61"/>
      <c r="O53" s="61"/>
      <c r="P53" s="58" t="str">
        <f aca="false">IF(H53="","",(I53+M53)*IF(J53="",Assumptions!$C$13,J53))</f>
        <v/>
      </c>
      <c r="Q53" s="58" t="str">
        <f aca="false">IF(H53="","",K53+L53)</f>
        <v/>
      </c>
      <c r="R53" s="59" t="str">
        <f aca="false">IF(H53="","",P53+Q53)</f>
        <v/>
      </c>
    </row>
    <row r="54" customFormat="false" ht="18" hidden="false" customHeight="true" outlineLevel="0" collapsed="false">
      <c r="A54" s="60"/>
      <c r="B54" s="61"/>
      <c r="C54" s="61"/>
      <c r="D54" s="61"/>
      <c r="E54" s="61"/>
      <c r="F54" s="61"/>
      <c r="G54" s="61"/>
      <c r="H54" s="62"/>
      <c r="I54" s="63"/>
      <c r="J54" s="63"/>
      <c r="K54" s="63"/>
      <c r="L54" s="63"/>
      <c r="M54" s="63"/>
      <c r="N54" s="61"/>
      <c r="O54" s="61"/>
      <c r="P54" s="58" t="str">
        <f aca="false">IF(H54="","",(I54+M54)*IF(J54="",Assumptions!$C$13,J54))</f>
        <v/>
      </c>
      <c r="Q54" s="58" t="str">
        <f aca="false">IF(H54="","",K54+L54)</f>
        <v/>
      </c>
      <c r="R54" s="59" t="str">
        <f aca="false">IF(H54="","",P54+Q54)</f>
        <v/>
      </c>
    </row>
    <row r="55" customFormat="false" ht="15" hidden="false" customHeight="false" outlineLevel="0" collapsed="false">
      <c r="A55" s="66" t="s">
        <v>219</v>
      </c>
      <c r="B55" s="66"/>
      <c r="C55" s="66"/>
      <c r="D55" s="66"/>
      <c r="E55" s="66"/>
      <c r="F55" s="66"/>
      <c r="G55" s="66"/>
      <c r="H55" s="67" t="n">
        <f aca="false">SUM(H5:H54)</f>
        <v>42</v>
      </c>
      <c r="I55" s="68" t="n">
        <f aca="false">SUM(I5:I54)</f>
        <v>37.5</v>
      </c>
      <c r="J55" s="66"/>
      <c r="K55" s="66"/>
      <c r="L55" s="66"/>
      <c r="M55" s="66"/>
      <c r="N55" s="66"/>
      <c r="O55" s="66"/>
      <c r="P55" s="69" t="n">
        <f aca="false">SUM(P5:P54)</f>
        <v>2717.65</v>
      </c>
      <c r="Q55" s="69" t="n">
        <f aca="false">SUM(Q5:Q54)</f>
        <v>317</v>
      </c>
      <c r="R55" s="69" t="n">
        <f aca="false">SUM(R5:R54)</f>
        <v>3034.65</v>
      </c>
    </row>
    <row r="57" customFormat="false" ht="15" hidden="false" customHeight="false" outlineLevel="0" collapsed="false">
      <c r="A57" s="70" t="s">
        <v>258</v>
      </c>
      <c r="B57" s="71" t="n">
        <f aca="false">COUNTIF(N5:N54,"Yes")</f>
        <v>7</v>
      </c>
      <c r="C57" s="72" t="s">
        <v>259</v>
      </c>
      <c r="D57" s="71" t="n">
        <f aca="false">COUNTIF(N5:N54,"No")</f>
        <v>1</v>
      </c>
    </row>
  </sheetData>
  <autoFilter ref="A4:R54"/>
  <mergeCells count="2">
    <mergeCell ref="A1:R1"/>
    <mergeCell ref="A2:R2"/>
  </mergeCells>
  <dataValidations count="3">
    <dataValidation allowBlank="true" errorStyle="stop" operator="between" showDropDown="false" showErrorMessage="false" showInputMessage="false" sqref="N5:N54" type="list">
      <formula1>"Yes,No"</formula1>
      <formula2>0</formula2>
    </dataValidation>
    <dataValidation allowBlank="true" errorStyle="stop" operator="between" showDropDown="false" showErrorMessage="false" showInputMessage="false" sqref="F5:F54" type="list">
      <formula1>Assumptions!$B$25:$B$35</formula1>
      <formula2>0</formula2>
    </dataValidation>
    <dataValidation allowBlank="true" errorStyle="stop" operator="between" showDropDown="false" showErrorMessage="false" showInputMessage="false" sqref="G5:G54" type="list">
      <formula1>Assumptions!$D$25:$D$36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4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8"/>
    <col collapsed="false" customWidth="true" hidden="false" outlineLevel="0" max="2" min="2" style="0" width="52"/>
    <col collapsed="false" customWidth="true" hidden="false" outlineLevel="0" max="3" min="3" style="0" width="16"/>
    <col collapsed="false" customWidth="true" hidden="false" outlineLevel="0" max="4" min="4" style="0" width="36"/>
    <col collapsed="false" customWidth="true" hidden="false" outlineLevel="0" max="5" min="5" style="0" width="18"/>
    <col collapsed="false" customWidth="true" hidden="false" outlineLevel="0" max="6" min="6" style="0" width="14"/>
  </cols>
  <sheetData>
    <row r="1" customFormat="false" ht="19.7" hidden="false" customHeight="false" outlineLevel="0" collapsed="false">
      <c r="A1" s="40" t="s">
        <v>260</v>
      </c>
      <c r="B1" s="40"/>
      <c r="C1" s="40"/>
      <c r="D1" s="40"/>
      <c r="E1" s="40"/>
      <c r="F1" s="40"/>
    </row>
    <row r="2" customFormat="false" ht="15" hidden="false" customHeight="false" outlineLevel="0" collapsed="false">
      <c r="A2" s="54" t="s">
        <v>261</v>
      </c>
      <c r="B2" s="54"/>
      <c r="C2" s="54"/>
      <c r="D2" s="54"/>
      <c r="E2" s="54"/>
      <c r="F2" s="54"/>
    </row>
    <row r="4" customFormat="false" ht="15" hidden="false" customHeight="false" outlineLevel="0" collapsed="false">
      <c r="A4" s="24" t="s">
        <v>262</v>
      </c>
      <c r="B4" s="24" t="s">
        <v>263</v>
      </c>
      <c r="C4" s="24" t="s">
        <v>264</v>
      </c>
      <c r="D4" s="24" t="s">
        <v>265</v>
      </c>
      <c r="E4" s="24" t="s">
        <v>266</v>
      </c>
      <c r="F4" s="24" t="s">
        <v>267</v>
      </c>
    </row>
    <row r="5" customFormat="false" ht="19.5" hidden="false" customHeight="true" outlineLevel="0" collapsed="false">
      <c r="A5" s="73" t="s">
        <v>53</v>
      </c>
      <c r="B5" s="74" t="s">
        <v>268</v>
      </c>
      <c r="C5" s="75" t="n">
        <v>18500</v>
      </c>
      <c r="D5" s="76" t="s">
        <v>269</v>
      </c>
      <c r="E5" s="77" t="s">
        <v>53</v>
      </c>
      <c r="F5" s="42" t="s">
        <v>233</v>
      </c>
    </row>
    <row r="6" customFormat="false" ht="19.5" hidden="false" customHeight="true" outlineLevel="0" collapsed="false">
      <c r="A6" s="73" t="s">
        <v>53</v>
      </c>
      <c r="B6" s="74" t="s">
        <v>270</v>
      </c>
      <c r="C6" s="75" t="n">
        <v>4200</v>
      </c>
      <c r="D6" s="76"/>
      <c r="E6" s="77" t="s">
        <v>53</v>
      </c>
      <c r="F6" s="42" t="s">
        <v>233</v>
      </c>
    </row>
    <row r="7" customFormat="false" ht="19.5" hidden="false" customHeight="true" outlineLevel="0" collapsed="false">
      <c r="A7" s="73" t="s">
        <v>53</v>
      </c>
      <c r="B7" s="74" t="s">
        <v>271</v>
      </c>
      <c r="C7" s="75" t="n">
        <v>6100</v>
      </c>
      <c r="D7" s="76"/>
      <c r="E7" s="77" t="s">
        <v>53</v>
      </c>
      <c r="F7" s="42" t="s">
        <v>233</v>
      </c>
    </row>
    <row r="8" customFormat="false" ht="19.5" hidden="false" customHeight="true" outlineLevel="0" collapsed="false">
      <c r="A8" s="73" t="s">
        <v>53</v>
      </c>
      <c r="B8" s="74" t="s">
        <v>272</v>
      </c>
      <c r="C8" s="75" t="n">
        <v>8700</v>
      </c>
      <c r="D8" s="76" t="s">
        <v>273</v>
      </c>
      <c r="E8" s="77" t="s">
        <v>53</v>
      </c>
      <c r="F8" s="42" t="s">
        <v>233</v>
      </c>
    </row>
    <row r="9" customFormat="false" ht="19.5" hidden="false" customHeight="true" outlineLevel="0" collapsed="false">
      <c r="A9" s="73" t="s">
        <v>53</v>
      </c>
      <c r="B9" s="74" t="s">
        <v>274</v>
      </c>
      <c r="C9" s="75" t="n">
        <v>3500</v>
      </c>
      <c r="D9" s="76"/>
      <c r="E9" s="77" t="s">
        <v>53</v>
      </c>
      <c r="F9" s="42" t="s">
        <v>233</v>
      </c>
    </row>
    <row r="10" customFormat="false" ht="19.5" hidden="false" customHeight="true" outlineLevel="0" collapsed="false">
      <c r="A10" s="73" t="s">
        <v>53</v>
      </c>
      <c r="B10" s="74" t="s">
        <v>275</v>
      </c>
      <c r="C10" s="75" t="n">
        <v>2800</v>
      </c>
      <c r="D10" s="76"/>
      <c r="E10" s="77" t="s">
        <v>53</v>
      </c>
      <c r="F10" s="42" t="s">
        <v>233</v>
      </c>
    </row>
    <row r="11" customFormat="false" ht="19.5" hidden="false" customHeight="true" outlineLevel="0" collapsed="false">
      <c r="A11" s="73" t="s">
        <v>53</v>
      </c>
      <c r="B11" s="74" t="s">
        <v>276</v>
      </c>
      <c r="C11" s="75" t="n">
        <v>1900</v>
      </c>
      <c r="D11" s="76"/>
      <c r="E11" s="77" t="s">
        <v>53</v>
      </c>
      <c r="F11" s="42" t="s">
        <v>233</v>
      </c>
    </row>
    <row r="12" customFormat="false" ht="19.5" hidden="false" customHeight="true" outlineLevel="0" collapsed="false">
      <c r="A12" s="73" t="s">
        <v>53</v>
      </c>
      <c r="B12" s="74" t="s">
        <v>277</v>
      </c>
      <c r="C12" s="75" t="n">
        <v>0</v>
      </c>
      <c r="D12" s="76"/>
      <c r="E12" s="77" t="s">
        <v>53</v>
      </c>
      <c r="F12" s="42" t="s">
        <v>233</v>
      </c>
    </row>
    <row r="13" customFormat="false" ht="19.5" hidden="false" customHeight="true" outlineLevel="0" collapsed="false">
      <c r="A13" s="73" t="s">
        <v>54</v>
      </c>
      <c r="B13" s="74" t="s">
        <v>278</v>
      </c>
      <c r="C13" s="75" t="n">
        <v>12400</v>
      </c>
      <c r="D13" s="76"/>
      <c r="E13" s="77" t="s">
        <v>54</v>
      </c>
      <c r="F13" s="42" t="s">
        <v>233</v>
      </c>
    </row>
    <row r="14" customFormat="false" ht="19.5" hidden="false" customHeight="true" outlineLevel="0" collapsed="false">
      <c r="A14" s="73" t="s">
        <v>54</v>
      </c>
      <c r="B14" s="74" t="s">
        <v>279</v>
      </c>
      <c r="C14" s="75" t="n">
        <v>18600</v>
      </c>
      <c r="D14" s="76"/>
      <c r="E14" s="77" t="s">
        <v>54</v>
      </c>
      <c r="F14" s="42" t="s">
        <v>233</v>
      </c>
    </row>
    <row r="15" customFormat="false" ht="19.5" hidden="false" customHeight="true" outlineLevel="0" collapsed="false">
      <c r="A15" s="73" t="s">
        <v>54</v>
      </c>
      <c r="B15" s="74" t="s">
        <v>280</v>
      </c>
      <c r="C15" s="75" t="n">
        <v>9800</v>
      </c>
      <c r="D15" s="76"/>
      <c r="E15" s="77" t="s">
        <v>54</v>
      </c>
      <c r="F15" s="42" t="s">
        <v>233</v>
      </c>
    </row>
    <row r="16" customFormat="false" ht="19.5" hidden="false" customHeight="true" outlineLevel="0" collapsed="false">
      <c r="A16" s="73" t="s">
        <v>54</v>
      </c>
      <c r="B16" s="74" t="s">
        <v>281</v>
      </c>
      <c r="C16" s="75" t="n">
        <v>3600</v>
      </c>
      <c r="D16" s="76"/>
      <c r="E16" s="77" t="s">
        <v>54</v>
      </c>
      <c r="F16" s="42" t="s">
        <v>233</v>
      </c>
    </row>
    <row r="17" customFormat="false" ht="19.5" hidden="false" customHeight="true" outlineLevel="0" collapsed="false">
      <c r="A17" s="73" t="s">
        <v>54</v>
      </c>
      <c r="B17" s="74" t="s">
        <v>282</v>
      </c>
      <c r="C17" s="75" t="n">
        <v>5400</v>
      </c>
      <c r="D17" s="76"/>
      <c r="E17" s="77" t="s">
        <v>54</v>
      </c>
      <c r="F17" s="42" t="s">
        <v>233</v>
      </c>
    </row>
    <row r="18" customFormat="false" ht="19.5" hidden="false" customHeight="true" outlineLevel="0" collapsed="false">
      <c r="A18" s="73" t="s">
        <v>54</v>
      </c>
      <c r="B18" s="74" t="s">
        <v>283</v>
      </c>
      <c r="C18" s="75" t="n">
        <v>2100</v>
      </c>
      <c r="D18" s="76"/>
      <c r="E18" s="77" t="s">
        <v>54</v>
      </c>
      <c r="F18" s="42" t="s">
        <v>233</v>
      </c>
    </row>
    <row r="19" customFormat="false" ht="19.5" hidden="false" customHeight="true" outlineLevel="0" collapsed="false">
      <c r="A19" s="73" t="s">
        <v>54</v>
      </c>
      <c r="B19" s="74" t="s">
        <v>284</v>
      </c>
      <c r="C19" s="75" t="n">
        <v>4500</v>
      </c>
      <c r="D19" s="76" t="s">
        <v>285</v>
      </c>
      <c r="E19" s="77" t="s">
        <v>54</v>
      </c>
      <c r="F19" s="42" t="s">
        <v>233</v>
      </c>
    </row>
    <row r="20" customFormat="false" ht="19.5" hidden="false" customHeight="true" outlineLevel="0" collapsed="false">
      <c r="A20" s="73" t="s">
        <v>54</v>
      </c>
      <c r="B20" s="74" t="s">
        <v>286</v>
      </c>
      <c r="C20" s="75" t="n">
        <v>0</v>
      </c>
      <c r="D20" s="76"/>
      <c r="E20" s="77" t="s">
        <v>54</v>
      </c>
      <c r="F20" s="42" t="s">
        <v>233</v>
      </c>
    </row>
    <row r="21" customFormat="false" ht="19.5" hidden="false" customHeight="true" outlineLevel="0" collapsed="false">
      <c r="A21" s="73" t="s">
        <v>287</v>
      </c>
      <c r="B21" s="74" t="s">
        <v>288</v>
      </c>
      <c r="C21" s="75" t="n">
        <v>2200</v>
      </c>
      <c r="D21" s="76" t="s">
        <v>289</v>
      </c>
      <c r="E21" s="77" t="s">
        <v>55</v>
      </c>
      <c r="F21" s="42" t="s">
        <v>233</v>
      </c>
    </row>
    <row r="22" customFormat="false" ht="19.5" hidden="false" customHeight="true" outlineLevel="0" collapsed="false">
      <c r="A22" s="73" t="s">
        <v>287</v>
      </c>
      <c r="B22" s="74" t="s">
        <v>290</v>
      </c>
      <c r="C22" s="75" t="n">
        <v>4100</v>
      </c>
      <c r="D22" s="76"/>
      <c r="E22" s="77" t="s">
        <v>55</v>
      </c>
      <c r="F22" s="42" t="s">
        <v>233</v>
      </c>
    </row>
    <row r="23" customFormat="false" ht="19.5" hidden="false" customHeight="true" outlineLevel="0" collapsed="false">
      <c r="A23" s="73" t="s">
        <v>287</v>
      </c>
      <c r="B23" s="74" t="s">
        <v>291</v>
      </c>
      <c r="C23" s="75" t="n">
        <v>0</v>
      </c>
      <c r="D23" s="76"/>
      <c r="E23" s="77" t="s">
        <v>55</v>
      </c>
      <c r="F23" s="42" t="s">
        <v>233</v>
      </c>
    </row>
    <row r="24" customFormat="false" ht="19.5" hidden="false" customHeight="true" outlineLevel="0" collapsed="false">
      <c r="A24" s="73" t="s">
        <v>287</v>
      </c>
      <c r="B24" s="74" t="s">
        <v>292</v>
      </c>
      <c r="C24" s="75" t="n">
        <v>0</v>
      </c>
      <c r="D24" s="76"/>
      <c r="E24" s="77" t="s">
        <v>55</v>
      </c>
      <c r="F24" s="42" t="s">
        <v>233</v>
      </c>
    </row>
    <row r="25" customFormat="false" ht="19.5" hidden="false" customHeight="true" outlineLevel="0" collapsed="false">
      <c r="A25" s="73" t="s">
        <v>293</v>
      </c>
      <c r="B25" s="74" t="s">
        <v>294</v>
      </c>
      <c r="C25" s="75" t="n">
        <v>8600</v>
      </c>
      <c r="D25" s="76"/>
      <c r="E25" s="77" t="s">
        <v>56</v>
      </c>
      <c r="F25" s="42" t="s">
        <v>233</v>
      </c>
    </row>
    <row r="26" customFormat="false" ht="19.5" hidden="false" customHeight="true" outlineLevel="0" collapsed="false">
      <c r="A26" s="73" t="s">
        <v>293</v>
      </c>
      <c r="B26" s="74" t="s">
        <v>295</v>
      </c>
      <c r="C26" s="75" t="n">
        <v>3200</v>
      </c>
      <c r="D26" s="76"/>
      <c r="E26" s="77" t="s">
        <v>56</v>
      </c>
      <c r="F26" s="42" t="s">
        <v>233</v>
      </c>
    </row>
    <row r="27" customFormat="false" ht="19.5" hidden="false" customHeight="true" outlineLevel="0" collapsed="false">
      <c r="A27" s="73" t="s">
        <v>293</v>
      </c>
      <c r="B27" s="74" t="s">
        <v>296</v>
      </c>
      <c r="C27" s="75" t="n">
        <v>1500</v>
      </c>
      <c r="D27" s="76"/>
      <c r="E27" s="77" t="s">
        <v>56</v>
      </c>
      <c r="F27" s="42" t="s">
        <v>233</v>
      </c>
    </row>
    <row r="28" customFormat="false" ht="19.5" hidden="false" customHeight="true" outlineLevel="0" collapsed="false">
      <c r="A28" s="73" t="s">
        <v>293</v>
      </c>
      <c r="B28" s="74" t="s">
        <v>297</v>
      </c>
      <c r="C28" s="75" t="n">
        <v>4700</v>
      </c>
      <c r="D28" s="76"/>
      <c r="E28" s="77" t="s">
        <v>56</v>
      </c>
      <c r="F28" s="42" t="s">
        <v>233</v>
      </c>
    </row>
    <row r="29" customFormat="false" ht="19.5" hidden="false" customHeight="true" outlineLevel="0" collapsed="false">
      <c r="A29" s="73" t="s">
        <v>293</v>
      </c>
      <c r="B29" s="74" t="s">
        <v>298</v>
      </c>
      <c r="C29" s="75" t="n">
        <v>0</v>
      </c>
      <c r="D29" s="76"/>
      <c r="E29" s="77" t="s">
        <v>56</v>
      </c>
      <c r="F29" s="42" t="s">
        <v>233</v>
      </c>
    </row>
    <row r="30" customFormat="false" ht="19.5" hidden="false" customHeight="true" outlineLevel="0" collapsed="false">
      <c r="A30" s="73" t="s">
        <v>293</v>
      </c>
      <c r="B30" s="74" t="s">
        <v>299</v>
      </c>
      <c r="C30" s="75" t="n">
        <v>0</v>
      </c>
      <c r="D30" s="76"/>
      <c r="E30" s="77" t="s">
        <v>56</v>
      </c>
      <c r="F30" s="42" t="s">
        <v>233</v>
      </c>
    </row>
    <row r="31" customFormat="false" ht="19.5" hidden="false" customHeight="true" outlineLevel="0" collapsed="false">
      <c r="A31" s="73" t="s">
        <v>293</v>
      </c>
      <c r="B31" s="74" t="s">
        <v>300</v>
      </c>
      <c r="C31" s="75" t="n">
        <v>0</v>
      </c>
      <c r="D31" s="76" t="s">
        <v>301</v>
      </c>
      <c r="E31" s="77" t="s">
        <v>56</v>
      </c>
      <c r="F31" s="42" t="s">
        <v>233</v>
      </c>
    </row>
    <row r="32" customFormat="false" ht="19.5" hidden="false" customHeight="true" outlineLevel="0" collapsed="false">
      <c r="A32" s="73" t="s">
        <v>293</v>
      </c>
      <c r="B32" s="74" t="s">
        <v>302</v>
      </c>
      <c r="C32" s="75" t="n">
        <v>0</v>
      </c>
      <c r="D32" s="76"/>
      <c r="E32" s="77" t="s">
        <v>56</v>
      </c>
      <c r="F32" s="42" t="s">
        <v>233</v>
      </c>
    </row>
    <row r="34" customFormat="false" ht="15" hidden="false" customHeight="false" outlineLevel="0" collapsed="false">
      <c r="A34" s="78" t="s">
        <v>303</v>
      </c>
      <c r="B34" s="78"/>
      <c r="C34" s="78"/>
    </row>
    <row r="35" customFormat="false" ht="15" hidden="false" customHeight="false" outlineLevel="0" collapsed="false">
      <c r="A35" s="79" t="s">
        <v>304</v>
      </c>
      <c r="C35" s="59" t="n">
        <f aca="false">SUMIFS($C$5:$C$32,$E$5:$E$32,"Prevention",$F$5:$F$32,"Yes")</f>
        <v>45700</v>
      </c>
    </row>
    <row r="36" customFormat="false" ht="15" hidden="false" customHeight="false" outlineLevel="0" collapsed="false">
      <c r="A36" s="79" t="s">
        <v>305</v>
      </c>
      <c r="C36" s="59" t="n">
        <f aca="false">SUMIFS($C$5:$C$32,$E$5:$E$32,"Appraisal",$F$5:$F$32,"Yes")</f>
        <v>56400</v>
      </c>
    </row>
    <row r="37" customFormat="false" ht="15" hidden="false" customHeight="false" outlineLevel="0" collapsed="false">
      <c r="A37" s="79" t="s">
        <v>306</v>
      </c>
      <c r="C37" s="59" t="n">
        <f aca="false">SUMIFS($C$5:$C$32,$E$5:$E$32,"Internal failure",$F$5:$F$32,"Yes")</f>
        <v>6300</v>
      </c>
    </row>
    <row r="38" customFormat="false" ht="15" hidden="false" customHeight="false" outlineLevel="0" collapsed="false">
      <c r="A38" s="79" t="s">
        <v>307</v>
      </c>
      <c r="C38" s="59" t="n">
        <f aca="false">SUMIFS($C$5:$C$32,$E$5:$E$32,"External failure",$F$5:$F$32,"Yes")</f>
        <v>18000</v>
      </c>
    </row>
    <row r="40" customFormat="false" ht="15" hidden="false" customHeight="false" outlineLevel="0" collapsed="false">
      <c r="A40" s="79" t="s">
        <v>308</v>
      </c>
      <c r="C40" s="80" t="n">
        <f aca="false">'Scrap Log'!R55</f>
        <v>9225.705</v>
      </c>
    </row>
    <row r="41" customFormat="false" ht="15" hidden="false" customHeight="false" outlineLevel="0" collapsed="false">
      <c r="A41" s="79" t="s">
        <v>309</v>
      </c>
      <c r="C41" s="80" t="n">
        <f aca="false">'Rework Log'!R55</f>
        <v>3034.65</v>
      </c>
    </row>
    <row r="42" customFormat="false" ht="15" hidden="false" customHeight="false" outlineLevel="0" collapsed="false">
      <c r="A42" s="79" t="s">
        <v>310</v>
      </c>
      <c r="C42" s="59" t="n">
        <f aca="false">C37+C40+C41</f>
        <v>18560.355</v>
      </c>
    </row>
    <row r="43" customFormat="false" ht="15" hidden="false" customHeight="false" outlineLevel="0" collapsed="false">
      <c r="A43" s="81" t="s">
        <v>38</v>
      </c>
      <c r="C43" s="82" t="n">
        <f aca="false">C35+C36+C42+C38</f>
        <v>138660.355</v>
      </c>
    </row>
  </sheetData>
  <mergeCells count="3">
    <mergeCell ref="A1:F1"/>
    <mergeCell ref="A2:F2"/>
    <mergeCell ref="A34:C34"/>
  </mergeCells>
  <dataValidations count="1">
    <dataValidation allowBlank="false" errorStyle="stop" operator="between" showDropDown="false" showErrorMessage="false" showInputMessage="false" sqref="F5:F32" type="list">
      <formula1>"Yes,No"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2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2" min="2" style="0" width="12"/>
    <col collapsed="false" customWidth="true" hidden="false" outlineLevel="0" max="3" min="3" style="0" width="14"/>
    <col collapsed="false" customWidth="true" hidden="false" outlineLevel="0" max="4" min="4" style="0" width="12"/>
    <col collapsed="false" customWidth="true" hidden="false" outlineLevel="0" max="5" min="5" style="0" width="14"/>
    <col collapsed="false" customWidth="true" hidden="false" outlineLevel="0" max="6" min="6" style="0" width="20"/>
    <col collapsed="false" customWidth="true" hidden="false" outlineLevel="0" max="7" min="7" style="0" width="16"/>
  </cols>
  <sheetData>
    <row r="1" customFormat="false" ht="19.7" hidden="false" customHeight="false" outlineLevel="0" collapsed="false">
      <c r="A1" s="40" t="s">
        <v>311</v>
      </c>
      <c r="B1" s="40"/>
      <c r="C1" s="40"/>
      <c r="D1" s="40"/>
      <c r="E1" s="40"/>
      <c r="F1" s="40"/>
      <c r="G1" s="40"/>
    </row>
    <row r="2" customFormat="false" ht="15" hidden="false" customHeight="false" outlineLevel="0" collapsed="false">
      <c r="A2" s="54" t="s">
        <v>312</v>
      </c>
      <c r="B2" s="54"/>
      <c r="C2" s="54"/>
      <c r="D2" s="54"/>
      <c r="E2" s="54"/>
      <c r="F2" s="54"/>
      <c r="G2" s="54"/>
    </row>
    <row r="4" customFormat="false" ht="15" hidden="false" customHeight="false" outlineLevel="0" collapsed="false">
      <c r="A4" s="24" t="s">
        <v>159</v>
      </c>
      <c r="B4" s="24" t="s">
        <v>42</v>
      </c>
      <c r="C4" s="24" t="s">
        <v>43</v>
      </c>
      <c r="D4" s="24" t="s">
        <v>45</v>
      </c>
      <c r="E4" s="24" t="s">
        <v>46</v>
      </c>
      <c r="F4" s="24" t="s">
        <v>313</v>
      </c>
      <c r="G4" s="24" t="s">
        <v>314</v>
      </c>
    </row>
    <row r="5" customFormat="false" ht="15" hidden="false" customHeight="false" outlineLevel="0" collapsed="false">
      <c r="A5" s="42" t="s">
        <v>175</v>
      </c>
      <c r="B5" s="71" t="n">
        <f aca="false">IF(A5="","",SUMIF('Scrap Log'!$C$5:$C$54,A5,'Scrap Log'!$I$5:$I$54))</f>
        <v>10</v>
      </c>
      <c r="C5" s="58" t="n">
        <f aca="false">IF(A5="","",SUMIF('Scrap Log'!$C$5:$C$54,A5,'Scrap Log'!$R$5:$R$54))</f>
        <v>749.9625</v>
      </c>
      <c r="D5" s="71" t="n">
        <f aca="false">IF(A5="","",SUMIF('Rework Log'!$C$5:$C$54,A5,'Rework Log'!$H$5:$H$54))</f>
        <v>7</v>
      </c>
      <c r="E5" s="58" t="n">
        <f aca="false">IF(A5="","",SUMIF('Rework Log'!$C$5:$C$54,A5,'Rework Log'!$R$5:$R$54))</f>
        <v>571.1625</v>
      </c>
      <c r="F5" s="59" t="n">
        <f aca="false">IF(A5="","",C5+E5)</f>
        <v>1321.125</v>
      </c>
      <c r="G5" s="27" t="n">
        <f aca="false">IF(A5="","",IF(SUM($F$5:$F$24)=0,0,F5/SUM($F$5:$F$24)))</f>
        <v>0.107755852094005</v>
      </c>
    </row>
    <row r="6" customFormat="false" ht="15" hidden="false" customHeight="false" outlineLevel="0" collapsed="false">
      <c r="A6" s="42" t="s">
        <v>181</v>
      </c>
      <c r="B6" s="71" t="n">
        <f aca="false">IF(A6="","",SUMIF('Scrap Log'!$C$5:$C$54,A6,'Scrap Log'!$I$5:$I$54))</f>
        <v>3</v>
      </c>
      <c r="C6" s="58" t="n">
        <f aca="false">IF(A6="","",SUMIF('Scrap Log'!$C$5:$C$54,A6,'Scrap Log'!$R$5:$R$54))</f>
        <v>1373.1</v>
      </c>
      <c r="D6" s="71" t="n">
        <f aca="false">IF(A6="","",SUMIF('Rework Log'!$C$5:$C$54,A6,'Rework Log'!$H$5:$H$54))</f>
        <v>9</v>
      </c>
      <c r="E6" s="58" t="n">
        <f aca="false">IF(A6="","",SUMIF('Rework Log'!$C$5:$C$54,A6,'Rework Log'!$R$5:$R$54))</f>
        <v>866.6875</v>
      </c>
      <c r="F6" s="59" t="n">
        <f aca="false">IF(A6="","",C6+E6)</f>
        <v>2239.7875</v>
      </c>
      <c r="G6" s="27" t="n">
        <f aca="false">IF(A6="","",IF(SUM($F$5:$F$24)=0,0,F6/SUM($F$5:$F$24)))</f>
        <v>0.182685370855901</v>
      </c>
    </row>
    <row r="7" customFormat="false" ht="15" hidden="false" customHeight="false" outlineLevel="0" collapsed="false">
      <c r="A7" s="42" t="s">
        <v>187</v>
      </c>
      <c r="B7" s="71" t="n">
        <f aca="false">IF(A7="","",SUMIF('Scrap Log'!$C$5:$C$54,A7,'Scrap Log'!$I$5:$I$54))</f>
        <v>29</v>
      </c>
      <c r="C7" s="58" t="n">
        <f aca="false">IF(A7="","",SUMIF('Scrap Log'!$C$5:$C$54,A7,'Scrap Log'!$R$5:$R$54))</f>
        <v>461.5675</v>
      </c>
      <c r="D7" s="71" t="n">
        <f aca="false">IF(A7="","",SUMIF('Rework Log'!$C$5:$C$54,A7,'Rework Log'!$H$5:$H$54))</f>
        <v>15</v>
      </c>
      <c r="E7" s="58" t="n">
        <f aca="false">IF(A7="","",SUMIF('Rework Log'!$C$5:$C$54,A7,'Rework Log'!$R$5:$R$54))</f>
        <v>523.0875</v>
      </c>
      <c r="F7" s="59" t="n">
        <f aca="false">IF(A7="","",C7+E7)</f>
        <v>984.655</v>
      </c>
      <c r="G7" s="27" t="n">
        <f aca="false">IF(A7="","",IF(SUM($F$5:$F$24)=0,0,F7/SUM($F$5:$F$24)))</f>
        <v>0.0803121116802898</v>
      </c>
    </row>
    <row r="8" customFormat="false" ht="15" hidden="false" customHeight="false" outlineLevel="0" collapsed="false">
      <c r="A8" s="42" t="s">
        <v>193</v>
      </c>
      <c r="B8" s="71" t="n">
        <f aca="false">IF(A8="","",SUMIF('Scrap Log'!$C$5:$C$54,A8,'Scrap Log'!$I$5:$I$54))</f>
        <v>3</v>
      </c>
      <c r="C8" s="58" t="n">
        <f aca="false">IF(A8="","",SUMIF('Scrap Log'!$C$5:$C$54,A8,'Scrap Log'!$R$5:$R$54))</f>
        <v>3177.9</v>
      </c>
      <c r="D8" s="71" t="n">
        <f aca="false">IF(A8="","",SUMIF('Rework Log'!$C$5:$C$54,A8,'Rework Log'!$H$5:$H$54))</f>
        <v>2</v>
      </c>
      <c r="E8" s="58" t="n">
        <f aca="false">IF(A8="","",SUMIF('Rework Log'!$C$5:$C$54,A8,'Rework Log'!$R$5:$R$54))</f>
        <v>610.8125</v>
      </c>
      <c r="F8" s="59" t="n">
        <f aca="false">IF(A8="","",C8+E8)</f>
        <v>3788.7125</v>
      </c>
      <c r="G8" s="27" t="n">
        <f aca="false">IF(A8="","",IF(SUM($F$5:$F$24)=0,0,F8/SUM($F$5:$F$24)))</f>
        <v>0.309021435349955</v>
      </c>
    </row>
    <row r="9" customFormat="false" ht="15" hidden="false" customHeight="false" outlineLevel="0" collapsed="false">
      <c r="A9" s="42" t="s">
        <v>203</v>
      </c>
      <c r="B9" s="71" t="n">
        <f aca="false">IF(A9="","",SUMIF('Scrap Log'!$C$5:$C$54,A9,'Scrap Log'!$I$5:$I$54))</f>
        <v>8</v>
      </c>
      <c r="C9" s="58" t="n">
        <f aca="false">IF(A9="","",SUMIF('Scrap Log'!$C$5:$C$54,A9,'Scrap Log'!$R$5:$R$54))</f>
        <v>2220.9</v>
      </c>
      <c r="D9" s="71" t="n">
        <f aca="false">IF(A9="","",SUMIF('Rework Log'!$C$5:$C$54,A9,'Rework Log'!$H$5:$H$54))</f>
        <v>3</v>
      </c>
      <c r="E9" s="58" t="n">
        <f aca="false">IF(A9="","",SUMIF('Rework Log'!$C$5:$C$54,A9,'Rework Log'!$R$5:$R$54))</f>
        <v>310.6</v>
      </c>
      <c r="F9" s="59" t="n">
        <f aca="false">IF(A9="","",C9+E9)</f>
        <v>2531.5</v>
      </c>
      <c r="G9" s="27" t="n">
        <f aca="false">IF(A9="","",IF(SUM($F$5:$F$24)=0,0,F9/SUM($F$5:$F$24)))</f>
        <v>0.206478523664282</v>
      </c>
    </row>
    <row r="10" customFormat="false" ht="15" hidden="false" customHeight="false" outlineLevel="0" collapsed="false">
      <c r="A10" s="42" t="s">
        <v>212</v>
      </c>
      <c r="B10" s="71" t="n">
        <f aca="false">IF(A10="","",SUMIF('Scrap Log'!$C$5:$C$54,A10,'Scrap Log'!$I$5:$I$54))</f>
        <v>2</v>
      </c>
      <c r="C10" s="58" t="n">
        <f aca="false">IF(A10="","",SUMIF('Scrap Log'!$C$5:$C$54,A10,'Scrap Log'!$R$5:$R$54))</f>
        <v>1242.275</v>
      </c>
      <c r="D10" s="71" t="n">
        <f aca="false">IF(A10="","",SUMIF('Rework Log'!$C$5:$C$54,A10,'Rework Log'!$H$5:$H$54))</f>
        <v>6</v>
      </c>
      <c r="E10" s="58" t="n">
        <f aca="false">IF(A10="","",SUMIF('Rework Log'!$C$5:$C$54,A10,'Rework Log'!$R$5:$R$54))</f>
        <v>152.3</v>
      </c>
      <c r="F10" s="59" t="n">
        <f aca="false">IF(A10="","",C10+E10)</f>
        <v>1394.575</v>
      </c>
      <c r="G10" s="27" t="n">
        <f aca="false">IF(A10="","",IF(SUM($F$5:$F$24)=0,0,F10/SUM($F$5:$F$24)))</f>
        <v>0.113746706355566</v>
      </c>
    </row>
    <row r="11" customFormat="false" ht="15" hidden="false" customHeight="false" outlineLevel="0" collapsed="false">
      <c r="A11" s="42"/>
      <c r="B11" s="71" t="str">
        <f aca="false">IF(A11="","",SUMIF('Scrap Log'!$C$5:$C$54,A11,'Scrap Log'!$I$5:$I$54))</f>
        <v/>
      </c>
      <c r="C11" s="58" t="str">
        <f aca="false">IF(A11="","",SUMIF('Scrap Log'!$C$5:$C$54,A11,'Scrap Log'!$R$5:$R$54))</f>
        <v/>
      </c>
      <c r="D11" s="71" t="str">
        <f aca="false">IF(A11="","",SUMIF('Rework Log'!$C$5:$C$54,A11,'Rework Log'!$H$5:$H$54))</f>
        <v/>
      </c>
      <c r="E11" s="58" t="str">
        <f aca="false">IF(A11="","",SUMIF('Rework Log'!$C$5:$C$54,A11,'Rework Log'!$R$5:$R$54))</f>
        <v/>
      </c>
      <c r="F11" s="59" t="str">
        <f aca="false">IF(A11="","",C11+E11)</f>
        <v/>
      </c>
      <c r="G11" s="27" t="str">
        <f aca="false">IF(A11="","",IF(SUM($F$5:$F$24)=0,0,F11/SUM($F$5:$F$24)))</f>
        <v/>
      </c>
    </row>
    <row r="12" customFormat="false" ht="15" hidden="false" customHeight="false" outlineLevel="0" collapsed="false">
      <c r="A12" s="42"/>
      <c r="B12" s="71" t="str">
        <f aca="false">IF(A12="","",SUMIF('Scrap Log'!$C$5:$C$54,A12,'Scrap Log'!$I$5:$I$54))</f>
        <v/>
      </c>
      <c r="C12" s="58" t="str">
        <f aca="false">IF(A12="","",SUMIF('Scrap Log'!$C$5:$C$54,A12,'Scrap Log'!$R$5:$R$54))</f>
        <v/>
      </c>
      <c r="D12" s="71" t="str">
        <f aca="false">IF(A12="","",SUMIF('Rework Log'!$C$5:$C$54,A12,'Rework Log'!$H$5:$H$54))</f>
        <v/>
      </c>
      <c r="E12" s="58" t="str">
        <f aca="false">IF(A12="","",SUMIF('Rework Log'!$C$5:$C$54,A12,'Rework Log'!$R$5:$R$54))</f>
        <v/>
      </c>
      <c r="F12" s="59" t="str">
        <f aca="false">IF(A12="","",C12+E12)</f>
        <v/>
      </c>
      <c r="G12" s="27" t="str">
        <f aca="false">IF(A12="","",IF(SUM($F$5:$F$24)=0,0,F12/SUM($F$5:$F$24)))</f>
        <v/>
      </c>
    </row>
    <row r="13" customFormat="false" ht="15" hidden="false" customHeight="false" outlineLevel="0" collapsed="false">
      <c r="A13" s="42"/>
      <c r="B13" s="71" t="str">
        <f aca="false">IF(A13="","",SUMIF('Scrap Log'!$C$5:$C$54,A13,'Scrap Log'!$I$5:$I$54))</f>
        <v/>
      </c>
      <c r="C13" s="58" t="str">
        <f aca="false">IF(A13="","",SUMIF('Scrap Log'!$C$5:$C$54,A13,'Scrap Log'!$R$5:$R$54))</f>
        <v/>
      </c>
      <c r="D13" s="71" t="str">
        <f aca="false">IF(A13="","",SUMIF('Rework Log'!$C$5:$C$54,A13,'Rework Log'!$H$5:$H$54))</f>
        <v/>
      </c>
      <c r="E13" s="58" t="str">
        <f aca="false">IF(A13="","",SUMIF('Rework Log'!$C$5:$C$54,A13,'Rework Log'!$R$5:$R$54))</f>
        <v/>
      </c>
      <c r="F13" s="59" t="str">
        <f aca="false">IF(A13="","",C13+E13)</f>
        <v/>
      </c>
      <c r="G13" s="27" t="str">
        <f aca="false">IF(A13="","",IF(SUM($F$5:$F$24)=0,0,F13/SUM($F$5:$F$24)))</f>
        <v/>
      </c>
    </row>
    <row r="14" customFormat="false" ht="15" hidden="false" customHeight="false" outlineLevel="0" collapsed="false">
      <c r="A14" s="42"/>
      <c r="B14" s="71" t="str">
        <f aca="false">IF(A14="","",SUMIF('Scrap Log'!$C$5:$C$54,A14,'Scrap Log'!$I$5:$I$54))</f>
        <v/>
      </c>
      <c r="C14" s="58" t="str">
        <f aca="false">IF(A14="","",SUMIF('Scrap Log'!$C$5:$C$54,A14,'Scrap Log'!$R$5:$R$54))</f>
        <v/>
      </c>
      <c r="D14" s="71" t="str">
        <f aca="false">IF(A14="","",SUMIF('Rework Log'!$C$5:$C$54,A14,'Rework Log'!$H$5:$H$54))</f>
        <v/>
      </c>
      <c r="E14" s="58" t="str">
        <f aca="false">IF(A14="","",SUMIF('Rework Log'!$C$5:$C$54,A14,'Rework Log'!$R$5:$R$54))</f>
        <v/>
      </c>
      <c r="F14" s="59" t="str">
        <f aca="false">IF(A14="","",C14+E14)</f>
        <v/>
      </c>
      <c r="G14" s="27" t="str">
        <f aca="false">IF(A14="","",IF(SUM($F$5:$F$24)=0,0,F14/SUM($F$5:$F$24)))</f>
        <v/>
      </c>
    </row>
    <row r="15" customFormat="false" ht="15" hidden="false" customHeight="false" outlineLevel="0" collapsed="false">
      <c r="A15" s="42"/>
      <c r="B15" s="71" t="str">
        <f aca="false">IF(A15="","",SUMIF('Scrap Log'!$C$5:$C$54,A15,'Scrap Log'!$I$5:$I$54))</f>
        <v/>
      </c>
      <c r="C15" s="58" t="str">
        <f aca="false">IF(A15="","",SUMIF('Scrap Log'!$C$5:$C$54,A15,'Scrap Log'!$R$5:$R$54))</f>
        <v/>
      </c>
      <c r="D15" s="71" t="str">
        <f aca="false">IF(A15="","",SUMIF('Rework Log'!$C$5:$C$54,A15,'Rework Log'!$H$5:$H$54))</f>
        <v/>
      </c>
      <c r="E15" s="58" t="str">
        <f aca="false">IF(A15="","",SUMIF('Rework Log'!$C$5:$C$54,A15,'Rework Log'!$R$5:$R$54))</f>
        <v/>
      </c>
      <c r="F15" s="59" t="str">
        <f aca="false">IF(A15="","",C15+E15)</f>
        <v/>
      </c>
      <c r="G15" s="27" t="str">
        <f aca="false">IF(A15="","",IF(SUM($F$5:$F$24)=0,0,F15/SUM($F$5:$F$24)))</f>
        <v/>
      </c>
    </row>
    <row r="16" customFormat="false" ht="15" hidden="false" customHeight="false" outlineLevel="0" collapsed="false">
      <c r="A16" s="42"/>
      <c r="B16" s="71" t="str">
        <f aca="false">IF(A16="","",SUMIF('Scrap Log'!$C$5:$C$54,A16,'Scrap Log'!$I$5:$I$54))</f>
        <v/>
      </c>
      <c r="C16" s="58" t="str">
        <f aca="false">IF(A16="","",SUMIF('Scrap Log'!$C$5:$C$54,A16,'Scrap Log'!$R$5:$R$54))</f>
        <v/>
      </c>
      <c r="D16" s="71" t="str">
        <f aca="false">IF(A16="","",SUMIF('Rework Log'!$C$5:$C$54,A16,'Rework Log'!$H$5:$H$54))</f>
        <v/>
      </c>
      <c r="E16" s="58" t="str">
        <f aca="false">IF(A16="","",SUMIF('Rework Log'!$C$5:$C$54,A16,'Rework Log'!$R$5:$R$54))</f>
        <v/>
      </c>
      <c r="F16" s="59" t="str">
        <f aca="false">IF(A16="","",C16+E16)</f>
        <v/>
      </c>
      <c r="G16" s="27" t="str">
        <f aca="false">IF(A16="","",IF(SUM($F$5:$F$24)=0,0,F16/SUM($F$5:$F$24)))</f>
        <v/>
      </c>
    </row>
    <row r="17" customFormat="false" ht="15" hidden="false" customHeight="false" outlineLevel="0" collapsed="false">
      <c r="A17" s="42"/>
      <c r="B17" s="71" t="str">
        <f aca="false">IF(A17="","",SUMIF('Scrap Log'!$C$5:$C$54,A17,'Scrap Log'!$I$5:$I$54))</f>
        <v/>
      </c>
      <c r="C17" s="58" t="str">
        <f aca="false">IF(A17="","",SUMIF('Scrap Log'!$C$5:$C$54,A17,'Scrap Log'!$R$5:$R$54))</f>
        <v/>
      </c>
      <c r="D17" s="71" t="str">
        <f aca="false">IF(A17="","",SUMIF('Rework Log'!$C$5:$C$54,A17,'Rework Log'!$H$5:$H$54))</f>
        <v/>
      </c>
      <c r="E17" s="58" t="str">
        <f aca="false">IF(A17="","",SUMIF('Rework Log'!$C$5:$C$54,A17,'Rework Log'!$R$5:$R$54))</f>
        <v/>
      </c>
      <c r="F17" s="59" t="str">
        <f aca="false">IF(A17="","",C17+E17)</f>
        <v/>
      </c>
      <c r="G17" s="27" t="str">
        <f aca="false">IF(A17="","",IF(SUM($F$5:$F$24)=0,0,F17/SUM($F$5:$F$24)))</f>
        <v/>
      </c>
    </row>
    <row r="18" customFormat="false" ht="15" hidden="false" customHeight="false" outlineLevel="0" collapsed="false">
      <c r="A18" s="42"/>
      <c r="B18" s="71" t="str">
        <f aca="false">IF(A18="","",SUMIF('Scrap Log'!$C$5:$C$54,A18,'Scrap Log'!$I$5:$I$54))</f>
        <v/>
      </c>
      <c r="C18" s="58" t="str">
        <f aca="false">IF(A18="","",SUMIF('Scrap Log'!$C$5:$C$54,A18,'Scrap Log'!$R$5:$R$54))</f>
        <v/>
      </c>
      <c r="D18" s="71" t="str">
        <f aca="false">IF(A18="","",SUMIF('Rework Log'!$C$5:$C$54,A18,'Rework Log'!$H$5:$H$54))</f>
        <v/>
      </c>
      <c r="E18" s="58" t="str">
        <f aca="false">IF(A18="","",SUMIF('Rework Log'!$C$5:$C$54,A18,'Rework Log'!$R$5:$R$54))</f>
        <v/>
      </c>
      <c r="F18" s="59" t="str">
        <f aca="false">IF(A18="","",C18+E18)</f>
        <v/>
      </c>
      <c r="G18" s="27" t="str">
        <f aca="false">IF(A18="","",IF(SUM($F$5:$F$24)=0,0,F18/SUM($F$5:$F$24)))</f>
        <v/>
      </c>
    </row>
    <row r="19" customFormat="false" ht="15" hidden="false" customHeight="false" outlineLevel="0" collapsed="false">
      <c r="A19" s="42"/>
      <c r="B19" s="71" t="str">
        <f aca="false">IF(A19="","",SUMIF('Scrap Log'!$C$5:$C$54,A19,'Scrap Log'!$I$5:$I$54))</f>
        <v/>
      </c>
      <c r="C19" s="58" t="str">
        <f aca="false">IF(A19="","",SUMIF('Scrap Log'!$C$5:$C$54,A19,'Scrap Log'!$R$5:$R$54))</f>
        <v/>
      </c>
      <c r="D19" s="71" t="str">
        <f aca="false">IF(A19="","",SUMIF('Rework Log'!$C$5:$C$54,A19,'Rework Log'!$H$5:$H$54))</f>
        <v/>
      </c>
      <c r="E19" s="58" t="str">
        <f aca="false">IF(A19="","",SUMIF('Rework Log'!$C$5:$C$54,A19,'Rework Log'!$R$5:$R$54))</f>
        <v/>
      </c>
      <c r="F19" s="59" t="str">
        <f aca="false">IF(A19="","",C19+E19)</f>
        <v/>
      </c>
      <c r="G19" s="27" t="str">
        <f aca="false">IF(A19="","",IF(SUM($F$5:$F$24)=0,0,F19/SUM($F$5:$F$24)))</f>
        <v/>
      </c>
    </row>
    <row r="20" customFormat="false" ht="15" hidden="false" customHeight="false" outlineLevel="0" collapsed="false">
      <c r="A20" s="42"/>
      <c r="B20" s="71" t="str">
        <f aca="false">IF(A20="","",SUMIF('Scrap Log'!$C$5:$C$54,A20,'Scrap Log'!$I$5:$I$54))</f>
        <v/>
      </c>
      <c r="C20" s="58" t="str">
        <f aca="false">IF(A20="","",SUMIF('Scrap Log'!$C$5:$C$54,A20,'Scrap Log'!$R$5:$R$54))</f>
        <v/>
      </c>
      <c r="D20" s="71" t="str">
        <f aca="false">IF(A20="","",SUMIF('Rework Log'!$C$5:$C$54,A20,'Rework Log'!$H$5:$H$54))</f>
        <v/>
      </c>
      <c r="E20" s="58" t="str">
        <f aca="false">IF(A20="","",SUMIF('Rework Log'!$C$5:$C$54,A20,'Rework Log'!$R$5:$R$54))</f>
        <v/>
      </c>
      <c r="F20" s="59" t="str">
        <f aca="false">IF(A20="","",C20+E20)</f>
        <v/>
      </c>
      <c r="G20" s="27" t="str">
        <f aca="false">IF(A20="","",IF(SUM($F$5:$F$24)=0,0,F20/SUM($F$5:$F$24)))</f>
        <v/>
      </c>
    </row>
    <row r="21" customFormat="false" ht="15" hidden="false" customHeight="false" outlineLevel="0" collapsed="false">
      <c r="A21" s="42"/>
      <c r="B21" s="71" t="str">
        <f aca="false">IF(A21="","",SUMIF('Scrap Log'!$C$5:$C$54,A21,'Scrap Log'!$I$5:$I$54))</f>
        <v/>
      </c>
      <c r="C21" s="58" t="str">
        <f aca="false">IF(A21="","",SUMIF('Scrap Log'!$C$5:$C$54,A21,'Scrap Log'!$R$5:$R$54))</f>
        <v/>
      </c>
      <c r="D21" s="71" t="str">
        <f aca="false">IF(A21="","",SUMIF('Rework Log'!$C$5:$C$54,A21,'Rework Log'!$H$5:$H$54))</f>
        <v/>
      </c>
      <c r="E21" s="58" t="str">
        <f aca="false">IF(A21="","",SUMIF('Rework Log'!$C$5:$C$54,A21,'Rework Log'!$R$5:$R$54))</f>
        <v/>
      </c>
      <c r="F21" s="59" t="str">
        <f aca="false">IF(A21="","",C21+E21)</f>
        <v/>
      </c>
      <c r="G21" s="27" t="str">
        <f aca="false">IF(A21="","",IF(SUM($F$5:$F$24)=0,0,F21/SUM($F$5:$F$24)))</f>
        <v/>
      </c>
    </row>
    <row r="22" customFormat="false" ht="15" hidden="false" customHeight="false" outlineLevel="0" collapsed="false">
      <c r="A22" s="42"/>
      <c r="B22" s="71" t="str">
        <f aca="false">IF(A22="","",SUMIF('Scrap Log'!$C$5:$C$54,A22,'Scrap Log'!$I$5:$I$54))</f>
        <v/>
      </c>
      <c r="C22" s="58" t="str">
        <f aca="false">IF(A22="","",SUMIF('Scrap Log'!$C$5:$C$54,A22,'Scrap Log'!$R$5:$R$54))</f>
        <v/>
      </c>
      <c r="D22" s="71" t="str">
        <f aca="false">IF(A22="","",SUMIF('Rework Log'!$C$5:$C$54,A22,'Rework Log'!$H$5:$H$54))</f>
        <v/>
      </c>
      <c r="E22" s="58" t="str">
        <f aca="false">IF(A22="","",SUMIF('Rework Log'!$C$5:$C$54,A22,'Rework Log'!$R$5:$R$54))</f>
        <v/>
      </c>
      <c r="F22" s="59" t="str">
        <f aca="false">IF(A22="","",C22+E22)</f>
        <v/>
      </c>
      <c r="G22" s="27" t="str">
        <f aca="false">IF(A22="","",IF(SUM($F$5:$F$24)=0,0,F22/SUM($F$5:$F$24)))</f>
        <v/>
      </c>
    </row>
    <row r="23" customFormat="false" ht="15" hidden="false" customHeight="false" outlineLevel="0" collapsed="false">
      <c r="A23" s="42"/>
      <c r="B23" s="71" t="str">
        <f aca="false">IF(A23="","",SUMIF('Scrap Log'!$C$5:$C$54,A23,'Scrap Log'!$I$5:$I$54))</f>
        <v/>
      </c>
      <c r="C23" s="58" t="str">
        <f aca="false">IF(A23="","",SUMIF('Scrap Log'!$C$5:$C$54,A23,'Scrap Log'!$R$5:$R$54))</f>
        <v/>
      </c>
      <c r="D23" s="71" t="str">
        <f aca="false">IF(A23="","",SUMIF('Rework Log'!$C$5:$C$54,A23,'Rework Log'!$H$5:$H$54))</f>
        <v/>
      </c>
      <c r="E23" s="58" t="str">
        <f aca="false">IF(A23="","",SUMIF('Rework Log'!$C$5:$C$54,A23,'Rework Log'!$R$5:$R$54))</f>
        <v/>
      </c>
      <c r="F23" s="59" t="str">
        <f aca="false">IF(A23="","",C23+E23)</f>
        <v/>
      </c>
      <c r="G23" s="27" t="str">
        <f aca="false">IF(A23="","",IF(SUM($F$5:$F$24)=0,0,F23/SUM($F$5:$F$24)))</f>
        <v/>
      </c>
    </row>
    <row r="24" customFormat="false" ht="15" hidden="false" customHeight="false" outlineLevel="0" collapsed="false">
      <c r="A24" s="42"/>
      <c r="B24" s="71" t="str">
        <f aca="false">IF(A24="","",SUMIF('Scrap Log'!$C$5:$C$54,A24,'Scrap Log'!$I$5:$I$54))</f>
        <v/>
      </c>
      <c r="C24" s="58" t="str">
        <f aca="false">IF(A24="","",SUMIF('Scrap Log'!$C$5:$C$54,A24,'Scrap Log'!$R$5:$R$54))</f>
        <v/>
      </c>
      <c r="D24" s="71" t="str">
        <f aca="false">IF(A24="","",SUMIF('Rework Log'!$C$5:$C$54,A24,'Rework Log'!$H$5:$H$54))</f>
        <v/>
      </c>
      <c r="E24" s="58" t="str">
        <f aca="false">IF(A24="","",SUMIF('Rework Log'!$C$5:$C$54,A24,'Rework Log'!$R$5:$R$54))</f>
        <v/>
      </c>
      <c r="F24" s="59" t="str">
        <f aca="false">IF(A24="","",C24+E24)</f>
        <v/>
      </c>
      <c r="G24" s="27" t="str">
        <f aca="false">IF(A24="","",IF(SUM($F$5:$F$24)=0,0,F24/SUM($F$5:$F$24)))</f>
        <v/>
      </c>
    </row>
    <row r="25" customFormat="false" ht="15" hidden="false" customHeight="false" outlineLevel="0" collapsed="false">
      <c r="A25" s="35" t="s">
        <v>315</v>
      </c>
      <c r="B25" s="64" t="n">
        <f aca="false">SUM(B5:B24)</f>
        <v>55</v>
      </c>
      <c r="C25" s="65" t="n">
        <f aca="false">SUM(C5:C24)</f>
        <v>9225.705</v>
      </c>
      <c r="D25" s="64" t="n">
        <f aca="false">SUM(D5:D24)</f>
        <v>42</v>
      </c>
      <c r="E25" s="65" t="n">
        <f aca="false">SUM(E5:E24)</f>
        <v>3034.65</v>
      </c>
      <c r="F25" s="65" t="n">
        <f aca="false">SUM(F5:F24)</f>
        <v>12260.355</v>
      </c>
      <c r="G25" s="83" t="n">
        <f aca="false">SUM(G5:G24)</f>
        <v>1</v>
      </c>
    </row>
  </sheetData>
  <mergeCells count="2">
    <mergeCell ref="A1:G1"/>
    <mergeCell ref="A2:G2"/>
  </mergeCells>
  <conditionalFormatting sqref="F5:F24">
    <cfRule type="colorScale" priority="2">
      <colorScale>
        <cfvo type="min" val="0"/>
        <cfvo type="percentile" val="50"/>
        <cfvo type="max" val="0"/>
        <color rgb="FFC6F6D5"/>
        <color rgb="FFFEEBC8"/>
        <color rgb="FFFC8181"/>
      </colorScale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2" min="2" style="0" width="12"/>
    <col collapsed="false" customWidth="true" hidden="false" outlineLevel="0" max="3" min="3" style="0" width="14"/>
    <col collapsed="false" customWidth="true" hidden="false" outlineLevel="0" max="4" min="4" style="0" width="12"/>
    <col collapsed="false" customWidth="true" hidden="false" outlineLevel="0" max="5" min="5" style="0" width="14"/>
    <col collapsed="false" customWidth="true" hidden="false" outlineLevel="0" max="6" min="6" style="0" width="20"/>
    <col collapsed="false" customWidth="true" hidden="false" outlineLevel="0" max="7" min="7" style="0" width="16"/>
  </cols>
  <sheetData>
    <row r="1" customFormat="false" ht="19.7" hidden="false" customHeight="false" outlineLevel="0" collapsed="false">
      <c r="A1" s="40" t="s">
        <v>316</v>
      </c>
      <c r="B1" s="40"/>
      <c r="C1" s="40"/>
      <c r="D1" s="40"/>
      <c r="E1" s="40"/>
      <c r="F1" s="40"/>
      <c r="G1" s="40"/>
    </row>
    <row r="4" customFormat="false" ht="15" hidden="false" customHeight="false" outlineLevel="0" collapsed="false">
      <c r="A4" s="31" t="s">
        <v>116</v>
      </c>
      <c r="B4" s="31" t="s">
        <v>42</v>
      </c>
      <c r="C4" s="31" t="s">
        <v>43</v>
      </c>
      <c r="D4" s="31" t="s">
        <v>45</v>
      </c>
      <c r="E4" s="31" t="s">
        <v>46</v>
      </c>
      <c r="F4" s="31" t="s">
        <v>313</v>
      </c>
      <c r="G4" s="31" t="s">
        <v>314</v>
      </c>
    </row>
    <row r="5" customFormat="false" ht="15" hidden="false" customHeight="false" outlineLevel="0" collapsed="false">
      <c r="A5" s="36" t="str">
        <f aca="false">Assumptions!B25</f>
        <v>Receiving</v>
      </c>
      <c r="B5" s="71" t="n">
        <f aca="false">IF(A5="","",SUMIF('Scrap Log'!$F$5:$F$54,A5,'Scrap Log'!$I$5:$I$54))</f>
        <v>0</v>
      </c>
      <c r="C5" s="58" t="n">
        <f aca="false">IF(A5="","",SUMIF('Scrap Log'!$F$5:$F$54,A5,'Scrap Log'!$R$5:$R$54))</f>
        <v>0</v>
      </c>
      <c r="D5" s="71" t="n">
        <f aca="false">IF(A5="","",SUMIF('Rework Log'!$F$5:$F$54,A5,'Rework Log'!$H$5:$H$54))</f>
        <v>0</v>
      </c>
      <c r="E5" s="58" t="n">
        <f aca="false">IF(A5="","",SUMIF('Rework Log'!$F$5:$F$54,A5,'Rework Log'!$R$5:$R$54))</f>
        <v>0</v>
      </c>
      <c r="F5" s="59" t="n">
        <f aca="false">IF(A5="","",C5+E5)</f>
        <v>0</v>
      </c>
      <c r="G5" s="27" t="n">
        <f aca="false">IF(A5="","",IF(SUM($F$5:$F$15)=0,0,F5/SUM($F$5:$F$15)))</f>
        <v>0</v>
      </c>
    </row>
    <row r="6" customFormat="false" ht="15" hidden="false" customHeight="false" outlineLevel="0" collapsed="false">
      <c r="A6" s="36" t="str">
        <f aca="false">Assumptions!B26</f>
        <v>CNC-1</v>
      </c>
      <c r="B6" s="71" t="n">
        <f aca="false">IF(A6="","",SUMIF('Scrap Log'!$F$5:$F$54,A6,'Scrap Log'!$I$5:$I$54))</f>
        <v>14</v>
      </c>
      <c r="C6" s="58" t="n">
        <f aca="false">IF(A6="","",SUMIF('Scrap Log'!$F$5:$F$54,A6,'Scrap Log'!$R$5:$R$54))</f>
        <v>2663.6625</v>
      </c>
      <c r="D6" s="71" t="n">
        <f aca="false">IF(A6="","",SUMIF('Rework Log'!$F$5:$F$54,A6,'Rework Log'!$H$5:$H$54))</f>
        <v>5</v>
      </c>
      <c r="E6" s="58" t="n">
        <f aca="false">IF(A6="","",SUMIF('Rework Log'!$F$5:$F$54,A6,'Rework Log'!$R$5:$R$54))</f>
        <v>1119.1875</v>
      </c>
      <c r="F6" s="59" t="n">
        <f aca="false">IF(A6="","",C6+E6)</f>
        <v>3782.85</v>
      </c>
      <c r="G6" s="27" t="n">
        <f aca="false">IF(A6="","",IF(SUM($F$5:$F$15)=0,0,F6/SUM($F$5:$F$15)))</f>
        <v>0.308543268119072</v>
      </c>
    </row>
    <row r="7" customFormat="false" ht="15" hidden="false" customHeight="false" outlineLevel="0" collapsed="false">
      <c r="A7" s="36" t="str">
        <f aca="false">Assumptions!B27</f>
        <v>CNC-2</v>
      </c>
      <c r="B7" s="71" t="n">
        <f aca="false">IF(A7="","",SUMIF('Scrap Log'!$F$5:$F$54,A7,'Scrap Log'!$I$5:$I$54))</f>
        <v>13</v>
      </c>
      <c r="C7" s="58" t="n">
        <f aca="false">IF(A7="","",SUMIF('Scrap Log'!$F$5:$F$54,A7,'Scrap Log'!$R$5:$R$54))</f>
        <v>1047.7375</v>
      </c>
      <c r="D7" s="71" t="n">
        <f aca="false">IF(A7="","",SUMIF('Rework Log'!$F$5:$F$54,A7,'Rework Log'!$H$5:$H$54))</f>
        <v>3</v>
      </c>
      <c r="E7" s="58" t="n">
        <f aca="false">IF(A7="","",SUMIF('Rework Log'!$F$5:$F$54,A7,'Rework Log'!$R$5:$R$54))</f>
        <v>310.6</v>
      </c>
      <c r="F7" s="59" t="n">
        <f aca="false">IF(A7="","",C7+E7)</f>
        <v>1358.3375</v>
      </c>
      <c r="G7" s="27" t="n">
        <f aca="false">IF(A7="","",IF(SUM($F$5:$F$15)=0,0,F7/SUM($F$5:$F$15)))</f>
        <v>0.110791041531832</v>
      </c>
    </row>
    <row r="8" customFormat="false" ht="15" hidden="false" customHeight="false" outlineLevel="0" collapsed="false">
      <c r="A8" s="36" t="str">
        <f aca="false">Assumptions!B28</f>
        <v>Deburr</v>
      </c>
      <c r="B8" s="71" t="n">
        <f aca="false">IF(A8="","",SUMIF('Scrap Log'!$F$5:$F$54,A8,'Scrap Log'!$I$5:$I$54))</f>
        <v>4</v>
      </c>
      <c r="C8" s="58" t="n">
        <f aca="false">IF(A8="","",SUMIF('Scrap Log'!$F$5:$F$54,A8,'Scrap Log'!$R$5:$R$54))</f>
        <v>307.2</v>
      </c>
      <c r="D8" s="71" t="n">
        <f aca="false">IF(A8="","",SUMIF('Rework Log'!$F$5:$F$54,A8,'Rework Log'!$H$5:$H$54))</f>
        <v>11</v>
      </c>
      <c r="E8" s="58" t="n">
        <f aca="false">IF(A8="","",SUMIF('Rework Log'!$F$5:$F$54,A8,'Rework Log'!$R$5:$R$54))</f>
        <v>318.6625</v>
      </c>
      <c r="F8" s="59" t="n">
        <f aca="false">IF(A8="","",C8+E8)</f>
        <v>625.8625</v>
      </c>
      <c r="G8" s="27" t="n">
        <f aca="false">IF(A8="","",IF(SUM($F$5:$F$15)=0,0,F8/SUM($F$5:$F$15)))</f>
        <v>0.0510476654224123</v>
      </c>
    </row>
    <row r="9" customFormat="false" ht="15" hidden="false" customHeight="false" outlineLevel="0" collapsed="false">
      <c r="A9" s="36" t="str">
        <f aca="false">Assumptions!B29</f>
        <v>Heat Treat</v>
      </c>
      <c r="B9" s="71" t="n">
        <f aca="false">IF(A9="","",SUMIF('Scrap Log'!$F$5:$F$54,A9,'Scrap Log'!$I$5:$I$54))</f>
        <v>3</v>
      </c>
      <c r="C9" s="58" t="n">
        <f aca="false">IF(A9="","",SUMIF('Scrap Log'!$F$5:$F$54,A9,'Scrap Log'!$R$5:$R$54))</f>
        <v>3177.9</v>
      </c>
      <c r="D9" s="71" t="n">
        <f aca="false">IF(A9="","",SUMIF('Rework Log'!$F$5:$F$54,A9,'Rework Log'!$H$5:$H$54))</f>
        <v>0</v>
      </c>
      <c r="E9" s="58" t="n">
        <f aca="false">IF(A9="","",SUMIF('Rework Log'!$F$5:$F$54,A9,'Rework Log'!$R$5:$R$54))</f>
        <v>0</v>
      </c>
      <c r="F9" s="59" t="n">
        <f aca="false">IF(A9="","",C9+E9)</f>
        <v>3177.9</v>
      </c>
      <c r="G9" s="27" t="n">
        <f aca="false">IF(A9="","",IF(SUM($F$5:$F$15)=0,0,F9/SUM($F$5:$F$15)))</f>
        <v>0.259201303714289</v>
      </c>
    </row>
    <row r="10" customFormat="false" ht="15" hidden="false" customHeight="false" outlineLevel="0" collapsed="false">
      <c r="A10" s="36" t="str">
        <f aca="false">Assumptions!B30</f>
        <v>Grind</v>
      </c>
      <c r="B10" s="71" t="n">
        <f aca="false">IF(A10="","",SUMIF('Scrap Log'!$F$5:$F$54,A10,'Scrap Log'!$I$5:$I$54))</f>
        <v>18</v>
      </c>
      <c r="C10" s="58" t="n">
        <f aca="false">IF(A10="","",SUMIF('Scrap Log'!$F$5:$F$54,A10,'Scrap Log'!$R$5:$R$54))</f>
        <v>278.28</v>
      </c>
      <c r="D10" s="71" t="n">
        <f aca="false">IF(A10="","",SUMIF('Rework Log'!$F$5:$F$54,A10,'Rework Log'!$H$5:$H$54))</f>
        <v>15</v>
      </c>
      <c r="E10" s="58" t="n">
        <f aca="false">IF(A10="","",SUMIF('Rework Log'!$F$5:$F$54,A10,'Rework Log'!$R$5:$R$54))</f>
        <v>523.0875</v>
      </c>
      <c r="F10" s="59" t="n">
        <f aca="false">IF(A10="","",C10+E10)</f>
        <v>801.3675</v>
      </c>
      <c r="G10" s="27" t="n">
        <f aca="false">IF(A10="","",IF(SUM($F$5:$F$15)=0,0,F10/SUM($F$5:$F$15)))</f>
        <v>0.0653625037774192</v>
      </c>
    </row>
    <row r="11" customFormat="false" ht="15" hidden="false" customHeight="false" outlineLevel="0" collapsed="false">
      <c r="A11" s="36" t="str">
        <f aca="false">Assumptions!B31</f>
        <v>Inspect-IP</v>
      </c>
      <c r="B11" s="71" t="n">
        <f aca="false">IF(A11="","",SUMIF('Scrap Log'!$F$5:$F$54,A11,'Scrap Log'!$I$5:$I$54))</f>
        <v>0</v>
      </c>
      <c r="C11" s="58" t="n">
        <f aca="false">IF(A11="","",SUMIF('Scrap Log'!$F$5:$F$54,A11,'Scrap Log'!$R$5:$R$54))</f>
        <v>0</v>
      </c>
      <c r="D11" s="71" t="n">
        <f aca="false">IF(A11="","",SUMIF('Rework Log'!$F$5:$F$54,A11,'Rework Log'!$H$5:$H$54))</f>
        <v>2</v>
      </c>
      <c r="E11" s="58" t="n">
        <f aca="false">IF(A11="","",SUMIF('Rework Log'!$F$5:$F$54,A11,'Rework Log'!$R$5:$R$54))</f>
        <v>610.8125</v>
      </c>
      <c r="F11" s="59" t="n">
        <f aca="false">IF(A11="","",C11+E11)</f>
        <v>610.8125</v>
      </c>
      <c r="G11" s="27" t="n">
        <f aca="false">IF(A11="","",IF(SUM($F$5:$F$15)=0,0,F11/SUM($F$5:$F$15)))</f>
        <v>0.0498201316356663</v>
      </c>
    </row>
    <row r="12" customFormat="false" ht="15" hidden="false" customHeight="false" outlineLevel="0" collapsed="false">
      <c r="A12" s="36" t="str">
        <f aca="false">Assumptions!B32</f>
        <v>Inspect-FAI</v>
      </c>
      <c r="B12" s="71" t="n">
        <f aca="false">IF(A12="","",SUMIF('Scrap Log'!$F$5:$F$54,A12,'Scrap Log'!$I$5:$I$54))</f>
        <v>1</v>
      </c>
      <c r="C12" s="58" t="n">
        <f aca="false">IF(A12="","",SUMIF('Scrap Log'!$F$5:$F$54,A12,'Scrap Log'!$R$5:$R$54))</f>
        <v>508.65</v>
      </c>
      <c r="D12" s="71" t="n">
        <f aca="false">IF(A12="","",SUMIF('Rework Log'!$F$5:$F$54,A12,'Rework Log'!$H$5:$H$54))</f>
        <v>0</v>
      </c>
      <c r="E12" s="58" t="n">
        <f aca="false">IF(A12="","",SUMIF('Rework Log'!$F$5:$F$54,A12,'Rework Log'!$R$5:$R$54))</f>
        <v>0</v>
      </c>
      <c r="F12" s="59" t="n">
        <f aca="false">IF(A12="","",C12+E12)</f>
        <v>508.65</v>
      </c>
      <c r="G12" s="27" t="n">
        <f aca="false">IF(A12="","",IF(SUM($F$5:$F$15)=0,0,F12/SUM($F$5:$F$15)))</f>
        <v>0.0414873794437437</v>
      </c>
    </row>
    <row r="13" customFormat="false" ht="15" hidden="false" customHeight="false" outlineLevel="0" collapsed="false">
      <c r="A13" s="36" t="str">
        <f aca="false">Assumptions!B33</f>
        <v>Assemble</v>
      </c>
      <c r="B13" s="71" t="n">
        <f aca="false">IF(A13="","",SUMIF('Scrap Log'!$F$5:$F$54,A13,'Scrap Log'!$I$5:$I$54))</f>
        <v>0</v>
      </c>
      <c r="C13" s="58" t="n">
        <f aca="false">IF(A13="","",SUMIF('Scrap Log'!$F$5:$F$54,A13,'Scrap Log'!$R$5:$R$54))</f>
        <v>0</v>
      </c>
      <c r="D13" s="71" t="n">
        <f aca="false">IF(A13="","",SUMIF('Rework Log'!$F$5:$F$54,A13,'Rework Log'!$H$5:$H$54))</f>
        <v>6</v>
      </c>
      <c r="E13" s="58" t="n">
        <f aca="false">IF(A13="","",SUMIF('Rework Log'!$F$5:$F$54,A13,'Rework Log'!$R$5:$R$54))</f>
        <v>152.3</v>
      </c>
      <c r="F13" s="59" t="n">
        <f aca="false">IF(A13="","",C13+E13)</f>
        <v>152.3</v>
      </c>
      <c r="G13" s="27" t="n">
        <f aca="false">IF(A13="","",IF(SUM($F$5:$F$15)=0,0,F13/SUM($F$5:$F$15)))</f>
        <v>0.0124221525396287</v>
      </c>
    </row>
    <row r="14" customFormat="false" ht="15" hidden="false" customHeight="false" outlineLevel="0" collapsed="false">
      <c r="A14" s="36" t="str">
        <f aca="false">Assumptions!B34</f>
        <v>Special Process-OS</v>
      </c>
      <c r="B14" s="71" t="n">
        <f aca="false">IF(A14="","",SUMIF('Scrap Log'!$F$5:$F$54,A14,'Scrap Log'!$I$5:$I$54))</f>
        <v>2</v>
      </c>
      <c r="C14" s="58" t="n">
        <f aca="false">IF(A14="","",SUMIF('Scrap Log'!$F$5:$F$54,A14,'Scrap Log'!$R$5:$R$54))</f>
        <v>1242.275</v>
      </c>
      <c r="D14" s="71" t="n">
        <f aca="false">IF(A14="","",SUMIF('Rework Log'!$F$5:$F$54,A14,'Rework Log'!$H$5:$H$54))</f>
        <v>0</v>
      </c>
      <c r="E14" s="58" t="n">
        <f aca="false">IF(A14="","",SUMIF('Rework Log'!$F$5:$F$54,A14,'Rework Log'!$R$5:$R$54))</f>
        <v>0</v>
      </c>
      <c r="F14" s="59" t="n">
        <f aca="false">IF(A14="","",C14+E14)</f>
        <v>1242.275</v>
      </c>
      <c r="G14" s="27" t="n">
        <f aca="false">IF(A14="","",IF(SUM($F$5:$F$15)=0,0,F14/SUM($F$5:$F$15)))</f>
        <v>0.101324553815938</v>
      </c>
    </row>
    <row r="15" customFormat="false" ht="15" hidden="false" customHeight="false" outlineLevel="0" collapsed="false">
      <c r="A15" s="36" t="str">
        <f aca="false">Assumptions!B35</f>
        <v>Pack / Ship</v>
      </c>
      <c r="B15" s="71" t="n">
        <f aca="false">IF(A15="","",SUMIF('Scrap Log'!$F$5:$F$54,A15,'Scrap Log'!$I$5:$I$54))</f>
        <v>0</v>
      </c>
      <c r="C15" s="58" t="n">
        <f aca="false">IF(A15="","",SUMIF('Scrap Log'!$F$5:$F$54,A15,'Scrap Log'!$R$5:$R$54))</f>
        <v>0</v>
      </c>
      <c r="D15" s="71" t="n">
        <f aca="false">IF(A15="","",SUMIF('Rework Log'!$F$5:$F$54,A15,'Rework Log'!$H$5:$H$54))</f>
        <v>0</v>
      </c>
      <c r="E15" s="58" t="n">
        <f aca="false">IF(A15="","",SUMIF('Rework Log'!$F$5:$F$54,A15,'Rework Log'!$R$5:$R$54))</f>
        <v>0</v>
      </c>
      <c r="F15" s="59" t="n">
        <f aca="false">IF(A15="","",C15+E15)</f>
        <v>0</v>
      </c>
      <c r="G15" s="27" t="n">
        <f aca="false">IF(A15="","",IF(SUM($F$5:$F$15)=0,0,F15/SUM($F$5:$F$15)))</f>
        <v>0</v>
      </c>
    </row>
    <row r="17" customFormat="false" ht="15" hidden="false" customHeight="false" outlineLevel="0" collapsed="false">
      <c r="A17" s="66" t="s">
        <v>315</v>
      </c>
      <c r="B17" s="67" t="n">
        <f aca="false">SUM(B5:B15)</f>
        <v>55</v>
      </c>
      <c r="C17" s="69" t="n">
        <f aca="false">SUM(C5:C15)</f>
        <v>9225.705</v>
      </c>
      <c r="D17" s="67" t="n">
        <f aca="false">SUM(D5:D15)</f>
        <v>42</v>
      </c>
      <c r="E17" s="69" t="n">
        <f aca="false">SUM(E5:E15)</f>
        <v>3034.65</v>
      </c>
      <c r="F17" s="69" t="n">
        <f aca="false">SUM(F5:F15)</f>
        <v>12260.355</v>
      </c>
      <c r="G17" s="84" t="n">
        <f aca="false">SUM(G5:G15)</f>
        <v>1</v>
      </c>
    </row>
  </sheetData>
  <mergeCells count="1">
    <mergeCell ref="A1:G1"/>
  </mergeCells>
  <conditionalFormatting sqref="F5:F15">
    <cfRule type="colorScale" priority="2">
      <colorScale>
        <cfvo type="min" val="0"/>
        <cfvo type="percentile" val="50"/>
        <cfvo type="max" val="0"/>
        <color rgb="FFC6F6D5"/>
        <color rgb="FFFEEBC8"/>
        <color rgb="FFFC8181"/>
      </colorScale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2026-09-11T00:52:49Z</dcterms:created>
  <dc:creator>openpyxl</dc:creator>
  <dc:description/>
  <dc:language>en-US</dc:language>
  <cp:lastModifiedBy/>
  <dcterms:modified xsi:type="dcterms:W3CDTF">2026-09-11T00:52:53Z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